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wscouts.sharepoint.com/sites/SouthMetRegionActivities-08GuidingIndentureshipprogram/Shared Documents/Library for Trainees/"/>
    </mc:Choice>
  </mc:AlternateContent>
  <xr:revisionPtr revIDLastSave="0" documentId="8_{AE5BBB52-760B-400A-8C39-C568ABCCBDCF}" xr6:coauthVersionLast="47" xr6:coauthVersionMax="47" xr10:uidLastSave="{00000000-0000-0000-0000-000000000000}"/>
  <bookViews>
    <workbookView xWindow="-135" yWindow="-135" windowWidth="29070" windowHeight="15870" firstSheet="4" activeTab="4" xr2:uid="{00000000-000D-0000-FFFF-FFFF00000000}"/>
  </bookViews>
  <sheets>
    <sheet name="PD" sheetId="13" r:id="rId1"/>
    <sheet name="Camp" sheetId="17" r:id="rId2"/>
    <sheet name="Verifiers" sheetId="20" r:id="rId3"/>
    <sheet name="HOME" sheetId="1" r:id="rId4"/>
    <sheet name="Bush" sheetId="2" r:id="rId5"/>
    <sheet name="Alpine" sheetId="3" r:id="rId6"/>
    <sheet name="Polar" sheetId="14" r:id="rId7"/>
    <sheet name="Abseil" sheetId="10" r:id="rId8"/>
    <sheet name="Canyon" sheetId="15" r:id="rId9"/>
    <sheet name="Cave" sheetId="8" r:id="rId10"/>
    <sheet name="Climb" sheetId="9" r:id="rId11"/>
    <sheet name="Ropes" sheetId="11" r:id="rId12"/>
    <sheet name="FlatWater" sheetId="4" r:id="rId13"/>
    <sheet name="WhiteWater" sheetId="5" r:id="rId14"/>
    <sheet name="OpenWater" sheetId="6" r:id="rId15"/>
    <sheet name="MTB" sheetId="7" r:id="rId16"/>
    <sheet name="Aquatics" sheetId="16" r:id="rId17"/>
    <sheet name="ABL" sheetId="12" r:id="rId18"/>
    <sheet name="Equip" sheetId="18" r:id="rId19"/>
    <sheet name="Maintain" sheetId="19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2" l="1"/>
  <c r="H5" i="12"/>
  <c r="F5" i="12"/>
  <c r="F5" i="16"/>
  <c r="G5" i="16"/>
  <c r="H5" i="16"/>
  <c r="I5" i="16"/>
  <c r="E5" i="16"/>
  <c r="I5" i="7"/>
  <c r="J5" i="7"/>
  <c r="K5" i="7"/>
  <c r="H5" i="7"/>
  <c r="E5" i="7"/>
  <c r="D5" i="7"/>
  <c r="J5" i="6"/>
  <c r="K5" i="6"/>
  <c r="L5" i="6"/>
  <c r="I5" i="6"/>
  <c r="G5" i="6"/>
  <c r="F5" i="6"/>
  <c r="J5" i="4"/>
  <c r="K5" i="4"/>
  <c r="L5" i="4"/>
  <c r="I5" i="4"/>
  <c r="G5" i="4"/>
  <c r="F5" i="4"/>
  <c r="F5" i="11"/>
  <c r="G5" i="11"/>
  <c r="H5" i="11"/>
  <c r="E5" i="11"/>
  <c r="I5" i="9"/>
  <c r="J5" i="9"/>
  <c r="K5" i="9"/>
  <c r="L5" i="9"/>
  <c r="H5" i="9"/>
  <c r="F5" i="9"/>
  <c r="J5" i="8"/>
  <c r="K5" i="8"/>
  <c r="L5" i="8"/>
  <c r="I5" i="8"/>
  <c r="F5" i="8"/>
  <c r="G5" i="8"/>
  <c r="E5" i="8"/>
  <c r="J5" i="15"/>
  <c r="K5" i="15"/>
  <c r="L5" i="15"/>
  <c r="I5" i="15"/>
  <c r="F5" i="15"/>
  <c r="E5" i="15"/>
  <c r="H5" i="10"/>
  <c r="I5" i="10"/>
  <c r="J5" i="10"/>
  <c r="G5" i="10"/>
  <c r="E5" i="10"/>
  <c r="D5" i="10"/>
  <c r="I5" i="14"/>
  <c r="J5" i="14"/>
  <c r="K5" i="14"/>
  <c r="H5" i="14"/>
  <c r="E5" i="14"/>
  <c r="D5" i="14"/>
  <c r="I5" i="3"/>
  <c r="J5" i="3"/>
  <c r="K5" i="3"/>
  <c r="H5" i="3"/>
  <c r="E5" i="3"/>
  <c r="D5" i="3"/>
  <c r="J5" i="2"/>
  <c r="K5" i="2"/>
  <c r="L5" i="2"/>
  <c r="I5" i="2"/>
  <c r="F5" i="2"/>
  <c r="E5" i="2"/>
  <c r="G14" i="1"/>
  <c r="G5" i="5"/>
  <c r="H5" i="5"/>
  <c r="I5" i="5"/>
  <c r="J5" i="5"/>
  <c r="F5" i="5"/>
  <c r="E5" i="5"/>
  <c r="C14" i="1"/>
  <c r="F3" i="17"/>
  <c r="B14" i="1" s="1"/>
  <c r="E3" i="17"/>
  <c r="D14" i="1" s="1"/>
  <c r="L11" i="1" l="1"/>
  <c r="L10" i="1"/>
  <c r="L9" i="1"/>
  <c r="L8" i="1"/>
  <c r="N11" i="1" l="1"/>
  <c r="N10" i="1"/>
  <c r="N9" i="1"/>
  <c r="N8" i="1"/>
  <c r="N7" i="1" l="1"/>
  <c r="F8" i="1" l="1"/>
  <c r="F11" i="1"/>
  <c r="F10" i="1"/>
  <c r="F9" i="1"/>
  <c r="F7" i="1" l="1"/>
  <c r="D9" i="1"/>
  <c r="D10" i="1"/>
  <c r="D11" i="1"/>
  <c r="D8" i="1"/>
  <c r="D7" i="1" l="1"/>
  <c r="F14" i="1" l="1"/>
  <c r="O10" i="1" l="1"/>
  <c r="O9" i="1"/>
  <c r="I11" i="1"/>
  <c r="E11" i="1"/>
  <c r="E10" i="1"/>
  <c r="E9" i="1"/>
  <c r="E8" i="1"/>
  <c r="H11" i="1"/>
  <c r="H10" i="1"/>
  <c r="H9" i="1"/>
  <c r="H8" i="1"/>
  <c r="G11" i="1"/>
  <c r="G8" i="1"/>
  <c r="M11" i="1"/>
  <c r="M9" i="1"/>
  <c r="M8" i="1"/>
  <c r="K11" i="1"/>
  <c r="K10" i="1"/>
  <c r="K9" i="1"/>
  <c r="J11" i="1"/>
  <c r="J10" i="1"/>
  <c r="J9" i="1"/>
  <c r="C11" i="1"/>
  <c r="C8" i="1"/>
  <c r="B11" i="1"/>
  <c r="B9" i="1"/>
  <c r="B8" i="1"/>
  <c r="O11" i="1"/>
  <c r="I10" i="1"/>
  <c r="G10" i="1"/>
  <c r="M10" i="1"/>
  <c r="C10" i="1"/>
  <c r="B10" i="1"/>
  <c r="I9" i="1"/>
  <c r="G9" i="1"/>
  <c r="C9" i="1"/>
  <c r="I8" i="1"/>
  <c r="K8" i="1"/>
  <c r="J8" i="1"/>
  <c r="O7" i="1" l="1"/>
  <c r="J7" i="1"/>
  <c r="K7" i="1"/>
  <c r="I7" i="1"/>
  <c r="G7" i="1"/>
  <c r="C7" i="1"/>
  <c r="M7" i="1"/>
  <c r="L7" i="1"/>
  <c r="B7" i="1"/>
  <c r="E7" i="1"/>
  <c r="H7" i="1"/>
  <c r="E14" i="1"/>
  <c r="H14" i="1" s="1"/>
</calcChain>
</file>

<file path=xl/sharedStrings.xml><?xml version="1.0" encoding="utf-8"?>
<sst xmlns="http://schemas.openxmlformats.org/spreadsheetml/2006/main" count="578" uniqueCount="206">
  <si>
    <t xml:space="preserve">   Professional Development Log</t>
  </si>
  <si>
    <t>PD could include, but is not limited to:</t>
  </si>
  <si>
    <t>Participation in professional industry networks, communities of practice or mentoring activities; workshops, seminars and conferences. Reading of outdoor industry journals; participation in projects within the outdoors industry; induction programs; meaningful engagement with professional industry bodies, state and national peak bodies; formally reviewing and improving work practices; shadowing or working closely with other outdoor educators as mentors.  Empowering communities to become involved in environmental and outdoor issues</t>
  </si>
  <si>
    <t>Date</t>
  </si>
  <si>
    <t>Provider name or Verifier</t>
  </si>
  <si>
    <t>Type</t>
  </si>
  <si>
    <t>Location of PD</t>
  </si>
  <si>
    <t>Title/ Topic/ Discussion Points</t>
  </si>
  <si>
    <t>Duration (in hours)</t>
  </si>
  <si>
    <t>Nights (Scouts &amp; Personal/Family)</t>
  </si>
  <si>
    <t>dd-mmm-yy</t>
  </si>
  <si>
    <t>Camp Location</t>
  </si>
  <si>
    <t>Purpose of Camp</t>
  </si>
  <si>
    <t>Lightweight/ Standing/ Major event</t>
  </si>
  <si>
    <t>Total Nights Out</t>
  </si>
  <si>
    <t>Scout Nights</t>
  </si>
  <si>
    <t>Additional comments regarding this activity
Note any non-routine, complex, problem solving, or incident managment tasks performed</t>
  </si>
  <si>
    <t>Totals&gt;</t>
  </si>
  <si>
    <t>Venue</t>
  </si>
  <si>
    <t>Purpose</t>
  </si>
  <si>
    <t>Nights</t>
  </si>
  <si>
    <t>Scout</t>
  </si>
  <si>
    <t>Notes</t>
  </si>
  <si>
    <t>Verifiers</t>
  </si>
  <si>
    <t>Name</t>
  </si>
  <si>
    <t>Title / Role / Appointment / Relationship</t>
  </si>
  <si>
    <t>Email</t>
  </si>
  <si>
    <t>Phone</t>
  </si>
  <si>
    <t>OUTDOOR ACTIVITIES LOGBOOK</t>
  </si>
  <si>
    <t>&lt;Your Name Here&gt;</t>
  </si>
  <si>
    <t>In the tabs below you will find a record of my experience in a number of outdoor education recreation activities.  These logged experiences vary from personal participation; part of my own education and training including work placement as assistant leader; group leading; to teaching/training outdoor leaders; and finally any professional development both formal and informal. Optional Equipment and Maintainence Log on Final Tabs, if not recorded elsewhere.</t>
  </si>
  <si>
    <t>Summary of Activity Sheets (auto-filled)</t>
  </si>
  <si>
    <t>DAYS</t>
  </si>
  <si>
    <t>Bush walk</t>
  </si>
  <si>
    <t>Alpine</t>
  </si>
  <si>
    <t>Polar</t>
  </si>
  <si>
    <t>Abseil</t>
  </si>
  <si>
    <t>Canyon</t>
  </si>
  <si>
    <t>Cave</t>
  </si>
  <si>
    <t>Climb</t>
  </si>
  <si>
    <t>Ropes</t>
  </si>
  <si>
    <t>Flat water</t>
  </si>
  <si>
    <t>White water</t>
  </si>
  <si>
    <t>Open water</t>
  </si>
  <si>
    <t>MTB</t>
  </si>
  <si>
    <t>Aquatics</t>
  </si>
  <si>
    <t>ABL</t>
  </si>
  <si>
    <t>Total Days</t>
  </si>
  <si>
    <t>Recreation</t>
  </si>
  <si>
    <t>na</t>
  </si>
  <si>
    <t>Participant</t>
  </si>
  <si>
    <t>Leading</t>
  </si>
  <si>
    <t>Teaching</t>
  </si>
  <si>
    <t>Auto-filled</t>
  </si>
  <si>
    <t>Scout hiked km</t>
  </si>
  <si>
    <t>All Nights</t>
  </si>
  <si>
    <t>All hiked km</t>
  </si>
  <si>
    <t>Alpine - XC ski/ shoe</t>
  </si>
  <si>
    <t>Paddled km</t>
  </si>
  <si>
    <t>Total Km</t>
  </si>
  <si>
    <t>Nights/km</t>
  </si>
  <si>
    <t>BUSHWALKING</t>
  </si>
  <si>
    <t>Qualification</t>
  </si>
  <si>
    <r>
      <rPr>
        <b/>
        <sz val="10"/>
        <color rgb="FF000000"/>
        <rFont val="Arial"/>
      </rPr>
      <t>Most applicable qualification/ Unit I hold for this activity:</t>
    </r>
    <r>
      <rPr>
        <sz val="10"/>
        <color rgb="FF000000"/>
        <rFont val="Arial"/>
      </rPr>
      <t xml:space="preserve">   Scouts NSW Guide - Tracked</t>
    </r>
  </si>
  <si>
    <t>LEAD BUSHWALKS IN TRACKED ENVIRONMENTS (SISOBWG005)</t>
  </si>
  <si>
    <t>Date obtained:</t>
  </si>
  <si>
    <t>17/3/2022</t>
  </si>
  <si>
    <t>Experience</t>
  </si>
  <si>
    <t>The most applicable experience I have in this activity:</t>
  </si>
  <si>
    <t>Scout or Personal Event</t>
  </si>
  <si>
    <t>location of walk</t>
  </si>
  <si>
    <t xml:space="preserve">day/night - nav exercise - on/off track      </t>
  </si>
  <si>
    <t>Distance Kms</t>
  </si>
  <si>
    <t>Number in Party</t>
  </si>
  <si>
    <t>Grade</t>
  </si>
  <si>
    <t xml:space="preserve">       
type of terrain                                    weather conditions</t>
  </si>
  <si>
    <r>
      <rPr>
        <sz val="12"/>
        <color rgb="FF1155CC"/>
        <rFont val="Arial"/>
      </rPr>
      <t xml:space="preserve">My Role </t>
    </r>
    <r>
      <rPr>
        <b/>
        <sz val="14"/>
        <color rgb="FF1155CC"/>
        <rFont val="Arial"/>
      </rPr>
      <t>(days)</t>
    </r>
    <r>
      <rPr>
        <sz val="12"/>
        <color rgb="FF1155CC"/>
        <rFont val="Arial"/>
      </rPr>
      <t>: Personal recreation/ Part of my own Education or training/ Leading or Guiding groups/ Teaching or Instructing leaders</t>
    </r>
  </si>
  <si>
    <t>ability/ age range/ how many</t>
  </si>
  <si>
    <t>Who I conducting activity for</t>
  </si>
  <si>
    <t xml:space="preserve">Who can verify authenticity of this entry: title/ name/ email/ phone </t>
  </si>
  <si>
    <t>Scout km</t>
  </si>
  <si>
    <t>Distance (km)</t>
  </si>
  <si>
    <t># in Party</t>
  </si>
  <si>
    <t>Conditions</t>
  </si>
  <si>
    <t>Client Descriptions</t>
  </si>
  <si>
    <t>Organisation/Business</t>
  </si>
  <si>
    <t>Varify</t>
  </si>
  <si>
    <t>2015</t>
  </si>
  <si>
    <t>Y</t>
  </si>
  <si>
    <t>Erskine Creek</t>
  </si>
  <si>
    <t>Overnight Walk</t>
  </si>
  <si>
    <t>Good</t>
  </si>
  <si>
    <t>Bushwalk with young children 3-6 years old</t>
  </si>
  <si>
    <t>ALPINE</t>
  </si>
  <si>
    <t>Most applicable qualification/ Unit I hold for this activity:</t>
  </si>
  <si>
    <t xml:space="preserve"> </t>
  </si>
  <si>
    <t>See table below</t>
  </si>
  <si>
    <t>location of actvity</t>
  </si>
  <si>
    <t>day/ overnight skitour, snowshoe tour,  alpine trek</t>
  </si>
  <si>
    <t>snow condition,         terrain and weather</t>
  </si>
  <si>
    <t>My Role (days): Personal recreation/ Part of my own Education or training/ Leading or Guiding groups/ Teaching or Instructing leaders</t>
  </si>
  <si>
    <t>Who can verify authenticity of this entry: title/ name/ email/ phone</t>
  </si>
  <si>
    <t>Type of Activity</t>
  </si>
  <si>
    <t>Kms</t>
  </si>
  <si>
    <t>Conditions encountered</t>
  </si>
  <si>
    <t>Client Description</t>
  </si>
  <si>
    <t>Verify</t>
  </si>
  <si>
    <t>MOUNTAINEERING / POLAR</t>
  </si>
  <si>
    <t>dd/mm/year</t>
  </si>
  <si>
    <t>Country and Mountain Range and Route</t>
  </si>
  <si>
    <t>Type or style of climbing</t>
  </si>
  <si>
    <t>Vertical meters</t>
  </si>
  <si>
    <t>snow condition, terrain and weather</t>
  </si>
  <si>
    <t xml:space="preserve">ability                                 age range                         how many                        (if applicable) </t>
  </si>
  <si>
    <t>Who I conducting activity for                                                 (if applicable)</t>
  </si>
  <si>
    <t xml:space="preserve">Who can verify authenticity of this entry                                               title/ name/ email/ phone                                           (if applicable)    </t>
  </si>
  <si>
    <t>Metres</t>
  </si>
  <si>
    <t>ABSEILING</t>
  </si>
  <si>
    <t xml:space="preserve">See table below                                                                                              </t>
  </si>
  <si>
    <t>location of crag</t>
  </si>
  <si>
    <t xml:space="preserve">Single-Multi Pitch/ Natural- Artificial Wall                      </t>
  </si>
  <si>
    <t># in party</t>
  </si>
  <si>
    <t>CANYON</t>
  </si>
  <si>
    <t>location/ Name of Canyon</t>
  </si>
  <si>
    <t xml:space="preserve">Horizontal    single pitch     multi-pitch    </t>
  </si>
  <si>
    <t>Wet or Dry</t>
  </si>
  <si>
    <t>Vertical Metres</t>
  </si>
  <si>
    <t>Weather Conditions Water Level.</t>
  </si>
  <si>
    <t>Wet/dry</t>
  </si>
  <si>
    <t>CAVING</t>
  </si>
  <si>
    <t>Location
Name of cave/s</t>
  </si>
  <si>
    <t>conditions inside the cave</t>
  </si>
  <si>
    <t>Activity Hours</t>
  </si>
  <si>
    <t xml:space="preserve"> Date</t>
  </si>
  <si>
    <t>conditions encountered</t>
  </si>
  <si>
    <t>Hours</t>
  </si>
  <si>
    <t>CLIMBING</t>
  </si>
  <si>
    <t>See table below -          Full climbing log on "the Crag"</t>
  </si>
  <si>
    <t>Account name on www.thecrag.com :</t>
  </si>
  <si>
    <t>location of crag
Route</t>
  </si>
  <si>
    <t>MP/ SP/ TR                                   Trad/ Sport/ Bouldering</t>
  </si>
  <si>
    <t>Weather</t>
  </si>
  <si>
    <t>Lead, Second or Top Rope</t>
  </si>
  <si>
    <t>Metres climbed</t>
  </si>
  <si>
    <t>Grades</t>
  </si>
  <si>
    <t>Rope</t>
  </si>
  <si>
    <t>Vertify</t>
  </si>
  <si>
    <t>CHALLENGE ROPES COURSE</t>
  </si>
  <si>
    <t>High Ropes, Low Ropes,  Aerial Obstacles</t>
  </si>
  <si>
    <t>purpose              lenght of session</t>
  </si>
  <si>
    <t>Program details</t>
  </si>
  <si>
    <t>Particpant</t>
  </si>
  <si>
    <t>FLATWATER ACTIVITIES</t>
  </si>
  <si>
    <t>name and location of river /lake</t>
  </si>
  <si>
    <t>Canoe, Kayak, SOT, Raft, Aquatic Rescue</t>
  </si>
  <si>
    <t>Weather  wind water levels</t>
  </si>
  <si>
    <t>Trip Type</t>
  </si>
  <si>
    <t>Kms Paddled</t>
  </si>
  <si>
    <t>Vessel</t>
  </si>
  <si>
    <t>Revesby Beach, Georges River</t>
  </si>
  <si>
    <t>Sit on Kayak</t>
  </si>
  <si>
    <t>Day</t>
  </si>
  <si>
    <t>Cubs and Scouts</t>
  </si>
  <si>
    <t>1st Picnic Point</t>
  </si>
  <si>
    <t>WHITEWATER ACTIVITY</t>
  </si>
  <si>
    <t>River/ take in-out points</t>
  </si>
  <si>
    <t>Raft/ Sports Raft/ Canoe/ Kayak/ Rescue</t>
  </si>
  <si>
    <t xml:space="preserve">Rapid Grade        River Level           Weather </t>
  </si>
  <si>
    <t>Km paddled</t>
  </si>
  <si>
    <t>km</t>
  </si>
  <si>
    <t>OPENWATER</t>
  </si>
  <si>
    <t>Body of water/ take in-out points</t>
  </si>
  <si>
    <t>SeaKayak/ Sailboat/ Single-tandem/ SOT</t>
  </si>
  <si>
    <t>Wave,    
Swell, Fetch
Temperature</t>
  </si>
  <si>
    <t>Day/Overnight</t>
  </si>
  <si>
    <t>Km</t>
  </si>
  <si>
    <t>Who I conducting activity for   (if applicable)</t>
  </si>
  <si>
    <t>MT BIKING</t>
  </si>
  <si>
    <t>location
Trail name</t>
  </si>
  <si>
    <t>double/single track, etc</t>
  </si>
  <si>
    <t>type of terrain/                    level of difficulty                 weather conditions</t>
  </si>
  <si>
    <t>Who can verify authenticity of this entry : title/ name/ email/ phone</t>
  </si>
  <si>
    <t>AQUATICS</t>
  </si>
  <si>
    <t xml:space="preserve">Body of Water </t>
  </si>
  <si>
    <t>Swimming, Surfing Lilo Lo, Snorkling, Scuba</t>
  </si>
  <si>
    <t xml:space="preserve"> Weather , Seas</t>
  </si>
  <si>
    <t>FACILITATE ADVENTURE BASED LEARNING (Initiative/Problem solving)</t>
  </si>
  <si>
    <t>Location: centre/ field based</t>
  </si>
  <si>
    <t>what was the purpose</t>
  </si>
  <si>
    <t>type of activity, duration, etc</t>
  </si>
  <si>
    <t>Number of Participants</t>
  </si>
  <si>
    <t>My Role (days): Own Education &amp; Training / Leading or Guiding Groups / Teaching or Instructing Leaders</t>
  </si>
  <si>
    <t>Who was I conducting the activity for</t>
  </si>
  <si>
    <t>Learning Outcomes</t>
  </si>
  <si>
    <t># Participants</t>
  </si>
  <si>
    <t>Paticipant</t>
  </si>
  <si>
    <t>Personal Equipment Log</t>
  </si>
  <si>
    <t>Date Purchased</t>
  </si>
  <si>
    <t>Reference</t>
  </si>
  <si>
    <t>State</t>
  </si>
  <si>
    <t>Expiry</t>
  </si>
  <si>
    <t>Category</t>
  </si>
  <si>
    <t>Manufacturer</t>
  </si>
  <si>
    <t>Details</t>
  </si>
  <si>
    <t>Maintainance Log</t>
  </si>
  <si>
    <r>
      <rPr>
        <b/>
        <sz val="11"/>
        <color rgb="FF000000"/>
        <rFont val="Calibri"/>
      </rPr>
      <t xml:space="preserve">Maintainence entries should include the following: Cleaning, Lubricating, Reinflating, Checking damage, Restocking, Repairing, Calibration, Storing
</t>
    </r>
    <r>
      <rPr>
        <sz val="11"/>
        <color rgb="FF000000"/>
        <rFont val="Calibri"/>
      </rPr>
      <t>Examples - Cleaning: Fresh water, wash and dry. Lubrication: Grease O ring in bilge pump. Reinflating: Inflate paddle rescue bag test for leaks. Checking damage: rips, tears, wear. Restocking: First aid kit. Repairing: Fixing dock lines. Calibration: Trailer tyre pressure. Storing: in a rack, dry flat.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</si>
</sst>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yyyy"/>
    <numFmt numFmtId="165" formatCode="[$-C09]dd\-mmm\-yy;@"/>
    <numFmt numFmtId="166" formatCode="[$-409]d\-mmm\-yy;@"/>
    <numFmt numFmtId="167" formatCode="[$-409]dd\-mmm\-yy;@"/>
  </numFmts>
  <fonts count="58">
    <font>
      <sz val="11"/>
      <color rgb="FF000000"/>
      <name val="Calibri"/>
    </font>
    <font>
      <b/>
      <sz val="24"/>
      <color rgb="FF000000"/>
      <name val="Arial"/>
    </font>
    <font>
      <sz val="11"/>
      <name val="Calibri"/>
    </font>
    <font>
      <b/>
      <sz val="36"/>
      <color rgb="FF0066CC"/>
      <name val="Arial"/>
    </font>
    <font>
      <b/>
      <sz val="12"/>
      <name val="Calibri"/>
    </font>
    <font>
      <b/>
      <sz val="10"/>
      <name val="Arial"/>
    </font>
    <font>
      <sz val="36"/>
      <color rgb="FF000000"/>
      <name val="Arial"/>
    </font>
    <font>
      <sz val="11"/>
      <color rgb="FF000000"/>
      <name val="Arial"/>
    </font>
    <font>
      <b/>
      <sz val="10"/>
      <color rgb="FF000000"/>
      <name val="Arial"/>
    </font>
    <font>
      <sz val="14"/>
      <color rgb="FFE36C09"/>
      <name val="Arial"/>
    </font>
    <font>
      <b/>
      <sz val="18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2"/>
      <color rgb="FF1155CC"/>
      <name val="Arial"/>
    </font>
    <font>
      <sz val="14"/>
      <color rgb="FFFFFFFF"/>
      <name val="Arial"/>
    </font>
    <font>
      <b/>
      <sz val="11"/>
      <color rgb="FFFFFFFF"/>
      <name val="Arial"/>
    </font>
    <font>
      <sz val="11"/>
      <name val="Arial"/>
    </font>
    <font>
      <b/>
      <sz val="11"/>
      <color rgb="FF1155CC"/>
      <name val="Arial"/>
    </font>
    <font>
      <b/>
      <sz val="24"/>
      <color rgb="FFFFFFFF"/>
      <name val="Arial"/>
    </font>
    <font>
      <b/>
      <sz val="12"/>
      <color rgb="FFFFFFFF"/>
      <name val="Calibri"/>
    </font>
    <font>
      <b/>
      <sz val="12"/>
      <color rgb="FFFF0000"/>
      <name val="Calibri"/>
    </font>
    <font>
      <b/>
      <sz val="12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2"/>
      <name val="Calibri"/>
    </font>
    <font>
      <sz val="12"/>
      <color rgb="FF000000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rgb="FF1155CC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b/>
      <sz val="12"/>
      <color theme="1"/>
      <name val="Calibri"/>
      <family val="2"/>
    </font>
    <font>
      <b/>
      <sz val="24"/>
      <color theme="1"/>
      <name val="Arial"/>
      <family val="2"/>
    </font>
    <font>
      <b/>
      <sz val="24"/>
      <color rgb="FF000000"/>
      <name val="Arial"/>
      <family val="2"/>
    </font>
    <font>
      <sz val="24"/>
      <name val="Calibri"/>
      <family val="2"/>
    </font>
    <font>
      <b/>
      <sz val="24"/>
      <color theme="0"/>
      <name val="Arial"/>
      <family val="2"/>
    </font>
    <font>
      <sz val="11"/>
      <color theme="0"/>
      <name val="Calibri"/>
      <family val="2"/>
    </font>
    <font>
      <sz val="12"/>
      <color rgb="FF003366"/>
      <name val="Calibri"/>
      <family val="2"/>
    </font>
    <font>
      <sz val="11"/>
      <name val="Arial"/>
      <family val="2"/>
    </font>
    <font>
      <b/>
      <sz val="11"/>
      <color theme="0"/>
      <name val="Calibri"/>
    </font>
    <font>
      <sz val="11"/>
      <color rgb="FF000000"/>
      <name val="Calibri"/>
      <family val="2"/>
      <charset val="1"/>
    </font>
    <font>
      <sz val="10"/>
      <color rgb="FF000000"/>
      <name val="Arial"/>
    </font>
    <font>
      <sz val="11"/>
      <color theme="0"/>
      <name val="Arial"/>
    </font>
    <font>
      <u/>
      <sz val="11"/>
      <color theme="10"/>
      <name val="Calibri"/>
    </font>
    <font>
      <b/>
      <sz val="11"/>
      <color theme="0"/>
      <name val="Calibri"/>
      <family val="2"/>
      <scheme val="minor"/>
    </font>
    <font>
      <b/>
      <sz val="18"/>
      <color rgb="FF000000"/>
      <name val="Calibri"/>
    </font>
    <font>
      <b/>
      <sz val="18"/>
      <color theme="0"/>
      <name val="Calibri"/>
    </font>
    <font>
      <b/>
      <sz val="14"/>
      <color rgb="FF1155CC"/>
      <name val="Arial"/>
    </font>
  </fonts>
  <fills count="4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6FA8DC"/>
        <bgColor rgb="FF6FA8DC"/>
      </patternFill>
    </fill>
    <fill>
      <patternFill patternType="solid">
        <fgColor rgb="FF00FFFF"/>
        <bgColor rgb="FF00FFFF"/>
      </patternFill>
    </fill>
    <fill>
      <patternFill patternType="solid">
        <fgColor rgb="FF3C78D8"/>
        <bgColor rgb="FF3C78D8"/>
      </patternFill>
    </fill>
    <fill>
      <patternFill patternType="solid">
        <fgColor rgb="FF6EDCA9"/>
        <bgColor rgb="FF6EDCA9"/>
      </patternFill>
    </fill>
    <fill>
      <patternFill patternType="solid">
        <fgColor rgb="FF5B0F00"/>
        <bgColor rgb="FF5B0F00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BF9000"/>
        <bgColor rgb="FFBF9000"/>
      </patternFill>
    </fill>
    <fill>
      <patternFill patternType="solid">
        <fgColor rgb="FF9900FF"/>
        <bgColor rgb="FF9900FF"/>
      </patternFill>
    </fill>
    <fill>
      <patternFill patternType="solid">
        <fgColor rgb="FF666666"/>
        <bgColor rgb="FF666666"/>
      </patternFill>
    </fill>
    <fill>
      <patternFill patternType="solid">
        <fgColor rgb="FF9FC5E8"/>
        <bgColor rgb="FF9FC5E8"/>
      </patternFill>
    </fill>
    <fill>
      <patternFill patternType="solid">
        <fgColor rgb="FF0066CC"/>
        <bgColor rgb="FF0066CC"/>
      </patternFill>
    </fill>
    <fill>
      <patternFill patternType="solid">
        <fgColor rgb="FF64A8A8"/>
        <bgColor rgb="FF64A8A8"/>
      </patternFill>
    </fill>
    <fill>
      <patternFill patternType="solid">
        <fgColor rgb="FFCC0000"/>
        <bgColor rgb="FFCC0000"/>
      </patternFill>
    </fill>
    <fill>
      <patternFill patternType="solid">
        <fgColor rgb="FFE36C09"/>
        <bgColor rgb="FFE36C09"/>
      </patternFill>
    </fill>
    <fill>
      <patternFill patternType="solid">
        <fgColor rgb="FFD8D8D8"/>
        <bgColor rgb="FFD8D8D8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2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31">
    <xf numFmtId="0" fontId="0" fillId="0" borderId="0" xfId="0"/>
    <xf numFmtId="0" fontId="11" fillId="7" borderId="3" xfId="0" applyFont="1" applyFill="1" applyBorder="1" applyAlignment="1">
      <alignment horizontal="center" vertical="top" wrapText="1"/>
    </xf>
    <xf numFmtId="164" fontId="7" fillId="5" borderId="3" xfId="0" applyNumberFormat="1" applyFont="1" applyFill="1" applyBorder="1" applyAlignment="1">
      <alignment horizontal="left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11" borderId="3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4" fillId="12" borderId="3" xfId="0" applyFont="1" applyFill="1" applyBorder="1" applyAlignment="1">
      <alignment horizontal="center" wrapText="1"/>
    </xf>
    <xf numFmtId="0" fontId="12" fillId="13" borderId="3" xfId="0" applyFont="1" applyFill="1" applyBorder="1" applyAlignment="1">
      <alignment horizontal="center" wrapText="1"/>
    </xf>
    <xf numFmtId="0" fontId="12" fillId="14" borderId="3" xfId="0" applyFont="1" applyFill="1" applyBorder="1" applyAlignment="1">
      <alignment horizontal="center" wrapText="1"/>
    </xf>
    <xf numFmtId="0" fontId="12" fillId="15" borderId="3" xfId="0" applyFont="1" applyFill="1" applyBorder="1" applyAlignment="1">
      <alignment horizontal="center" wrapText="1"/>
    </xf>
    <xf numFmtId="0" fontId="15" fillId="17" borderId="0" xfId="0" applyFont="1" applyFill="1" applyAlignment="1">
      <alignment wrapText="1"/>
    </xf>
    <xf numFmtId="0" fontId="7" fillId="17" borderId="0" xfId="0" applyFont="1" applyFill="1" applyAlignment="1">
      <alignment wrapText="1"/>
    </xf>
    <xf numFmtId="0" fontId="12" fillId="7" borderId="3" xfId="0" applyFont="1" applyFill="1" applyBorder="1" applyAlignment="1">
      <alignment horizontal="left" wrapText="1"/>
    </xf>
    <xf numFmtId="0" fontId="12" fillId="7" borderId="3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17" fillId="5" borderId="0" xfId="0" applyFont="1" applyFill="1" applyAlignment="1">
      <alignment horizontal="center" wrapText="1"/>
    </xf>
    <xf numFmtId="0" fontId="12" fillId="3" borderId="0" xfId="0" applyFont="1" applyFill="1" applyAlignment="1">
      <alignment horizontal="left" vertical="top" wrapText="1"/>
    </xf>
    <xf numFmtId="0" fontId="19" fillId="19" borderId="3" xfId="0" applyFont="1" applyFill="1" applyBorder="1" applyAlignment="1">
      <alignment horizontal="left" wrapText="1"/>
    </xf>
    <xf numFmtId="0" fontId="7" fillId="5" borderId="3" xfId="0" applyFont="1" applyFill="1" applyBorder="1" applyAlignment="1">
      <alignment horizontal="left" wrapText="1"/>
    </xf>
    <xf numFmtId="0" fontId="4" fillId="20" borderId="3" xfId="0" applyFont="1" applyFill="1" applyBorder="1" applyAlignment="1">
      <alignment horizontal="left" wrapText="1"/>
    </xf>
    <xf numFmtId="0" fontId="22" fillId="6" borderId="3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5" borderId="13" xfId="0" applyFill="1" applyBorder="1" applyAlignment="1">
      <alignment wrapText="1"/>
    </xf>
    <xf numFmtId="0" fontId="0" fillId="5" borderId="0" xfId="0" applyFill="1" applyAlignment="1">
      <alignment wrapText="1"/>
    </xf>
    <xf numFmtId="49" fontId="0" fillId="0" borderId="14" xfId="0" applyNumberForma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4" xfId="0" applyBorder="1"/>
    <xf numFmtId="0" fontId="13" fillId="0" borderId="10" xfId="0" applyFont="1" applyBorder="1" applyAlignment="1">
      <alignment horizontal="center" wrapText="1"/>
    </xf>
    <xf numFmtId="0" fontId="7" fillId="17" borderId="13" xfId="0" applyFont="1" applyFill="1" applyBorder="1" applyAlignment="1">
      <alignment wrapText="1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2" fillId="0" borderId="5" xfId="0" applyFont="1" applyBorder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31" fillId="0" borderId="0" xfId="0" applyFont="1"/>
    <xf numFmtId="0" fontId="32" fillId="24" borderId="3" xfId="0" applyFont="1" applyFill="1" applyBorder="1" applyAlignment="1">
      <alignment horizontal="left" vertical="top" wrapText="1"/>
    </xf>
    <xf numFmtId="0" fontId="30" fillId="6" borderId="3" xfId="0" applyFont="1" applyFill="1" applyBorder="1" applyAlignment="1">
      <alignment horizontal="right" wrapText="1"/>
    </xf>
    <xf numFmtId="0" fontId="34" fillId="5" borderId="3" xfId="0" applyFont="1" applyFill="1" applyBorder="1" applyAlignment="1">
      <alignment horizontal="left" vertical="top" wrapText="1"/>
    </xf>
    <xf numFmtId="0" fontId="32" fillId="24" borderId="3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wrapText="1"/>
    </xf>
    <xf numFmtId="0" fontId="35" fillId="0" borderId="10" xfId="0" applyFont="1" applyBorder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0" fontId="35" fillId="0" borderId="9" xfId="0" applyFont="1" applyBorder="1" applyAlignment="1">
      <alignment horizontal="center" wrapText="1"/>
    </xf>
    <xf numFmtId="0" fontId="36" fillId="17" borderId="0" xfId="0" applyFont="1" applyFill="1" applyAlignment="1">
      <alignment wrapText="1"/>
    </xf>
    <xf numFmtId="0" fontId="34" fillId="17" borderId="0" xfId="0" applyFont="1" applyFill="1" applyAlignment="1">
      <alignment wrapText="1"/>
    </xf>
    <xf numFmtId="0" fontId="31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left"/>
    </xf>
    <xf numFmtId="0" fontId="40" fillId="2" borderId="3" xfId="0" applyFont="1" applyFill="1" applyBorder="1" applyAlignment="1">
      <alignment horizontal="center" wrapText="1"/>
    </xf>
    <xf numFmtId="0" fontId="40" fillId="4" borderId="3" xfId="0" applyFont="1" applyFill="1" applyBorder="1" applyAlignment="1">
      <alignment horizontal="center" wrapText="1"/>
    </xf>
    <xf numFmtId="0" fontId="40" fillId="8" borderId="3" xfId="0" applyFont="1" applyFill="1" applyBorder="1" applyAlignment="1">
      <alignment horizontal="center" wrapText="1"/>
    </xf>
    <xf numFmtId="0" fontId="40" fillId="9" borderId="3" xfId="0" applyFont="1" applyFill="1" applyBorder="1" applyAlignment="1">
      <alignment horizontal="center" wrapText="1"/>
    </xf>
    <xf numFmtId="0" fontId="40" fillId="10" borderId="3" xfId="0" applyFont="1" applyFill="1" applyBorder="1" applyAlignment="1">
      <alignment horizontal="center" wrapText="1"/>
    </xf>
    <xf numFmtId="0" fontId="40" fillId="24" borderId="3" xfId="0" applyFont="1" applyFill="1" applyBorder="1" applyAlignment="1">
      <alignment horizontal="center" wrapText="1"/>
    </xf>
    <xf numFmtId="0" fontId="35" fillId="0" borderId="16" xfId="0" applyFont="1" applyBorder="1" applyAlignment="1">
      <alignment horizontal="center" wrapText="1"/>
    </xf>
    <xf numFmtId="0" fontId="35" fillId="0" borderId="18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  <xf numFmtId="0" fontId="40" fillId="28" borderId="3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31" fillId="0" borderId="14" xfId="0" applyFont="1" applyBorder="1" applyAlignment="1">
      <alignment horizontal="left"/>
    </xf>
    <xf numFmtId="0" fontId="31" fillId="0" borderId="14" xfId="0" applyFont="1" applyBorder="1"/>
    <xf numFmtId="14" fontId="0" fillId="0" borderId="0" xfId="0" applyNumberFormat="1" applyAlignment="1">
      <alignment horizontal="left"/>
    </xf>
    <xf numFmtId="0" fontId="27" fillId="0" borderId="0" xfId="0" applyFont="1"/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35" fillId="0" borderId="2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7" fillId="17" borderId="14" xfId="0" applyFont="1" applyFill="1" applyBorder="1" applyAlignment="1">
      <alignment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16" fillId="0" borderId="0" xfId="0" applyFont="1" applyAlignment="1">
      <alignment horizontal="left" wrapText="1"/>
    </xf>
    <xf numFmtId="1" fontId="7" fillId="0" borderId="0" xfId="0" applyNumberFormat="1" applyFont="1" applyAlignment="1">
      <alignment horizontal="left" wrapText="1"/>
    </xf>
    <xf numFmtId="1" fontId="12" fillId="3" borderId="3" xfId="0" applyNumberFormat="1" applyFont="1" applyFill="1" applyBorder="1" applyAlignment="1">
      <alignment horizontal="center" vertical="top" wrapText="1"/>
    </xf>
    <xf numFmtId="0" fontId="39" fillId="0" borderId="0" xfId="0" applyFont="1" applyAlignment="1">
      <alignment wrapText="1"/>
    </xf>
    <xf numFmtId="0" fontId="38" fillId="0" borderId="3" xfId="0" applyFont="1" applyBorder="1" applyAlignment="1">
      <alignment wrapText="1"/>
    </xf>
    <xf numFmtId="0" fontId="27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7" fillId="0" borderId="14" xfId="0" applyFont="1" applyBorder="1" applyAlignment="1">
      <alignment horizontal="left"/>
    </xf>
    <xf numFmtId="0" fontId="27" fillId="0" borderId="14" xfId="0" applyFont="1" applyBorder="1" applyAlignment="1">
      <alignment horizontal="right"/>
    </xf>
    <xf numFmtId="0" fontId="34" fillId="17" borderId="13" xfId="0" applyFont="1" applyFill="1" applyBorder="1" applyAlignment="1">
      <alignment wrapText="1"/>
    </xf>
    <xf numFmtId="0" fontId="31" fillId="0" borderId="13" xfId="0" applyFont="1" applyBorder="1"/>
    <xf numFmtId="0" fontId="27" fillId="0" borderId="14" xfId="0" applyFont="1" applyBorder="1"/>
    <xf numFmtId="0" fontId="0" fillId="0" borderId="14" xfId="0" applyBorder="1" applyAlignment="1">
      <alignment wrapText="1"/>
    </xf>
    <xf numFmtId="0" fontId="0" fillId="0" borderId="13" xfId="0" applyBorder="1"/>
    <xf numFmtId="0" fontId="12" fillId="16" borderId="4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12" fillId="18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3" xfId="0" applyFont="1" applyFill="1" applyBorder="1" applyAlignment="1">
      <alignment horizontal="left" vertical="top" wrapText="1"/>
    </xf>
    <xf numFmtId="0" fontId="35" fillId="0" borderId="20" xfId="0" applyFont="1" applyBorder="1" applyAlignment="1">
      <alignment horizontal="center" wrapText="1"/>
    </xf>
    <xf numFmtId="0" fontId="38" fillId="0" borderId="14" xfId="0" applyFont="1" applyBorder="1" applyAlignment="1">
      <alignment horizontal="left"/>
    </xf>
    <xf numFmtId="0" fontId="31" fillId="0" borderId="14" xfId="0" applyFont="1" applyBorder="1" applyAlignment="1">
      <alignment wrapText="1"/>
    </xf>
    <xf numFmtId="14" fontId="16" fillId="0" borderId="0" xfId="0" applyNumberFormat="1" applyFont="1" applyAlignment="1">
      <alignment horizontal="left" wrapText="1"/>
    </xf>
    <xf numFmtId="0" fontId="0" fillId="0" borderId="13" xfId="0" applyBorder="1" applyAlignment="1">
      <alignment horizontal="left" wrapText="1"/>
    </xf>
    <xf numFmtId="49" fontId="31" fillId="0" borderId="14" xfId="0" applyNumberFormat="1" applyFont="1" applyBorder="1" applyAlignment="1">
      <alignment wrapText="1"/>
    </xf>
    <xf numFmtId="49" fontId="31" fillId="0" borderId="14" xfId="0" applyNumberFormat="1" applyFont="1" applyBorder="1"/>
    <xf numFmtId="49" fontId="0" fillId="0" borderId="14" xfId="0" applyNumberFormat="1" applyBorder="1"/>
    <xf numFmtId="49" fontId="0" fillId="0" borderId="0" xfId="0" applyNumberFormat="1"/>
    <xf numFmtId="0" fontId="38" fillId="0" borderId="13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34" fillId="31" borderId="15" xfId="0" applyFont="1" applyFill="1" applyBorder="1" applyAlignment="1">
      <alignment wrapText="1"/>
    </xf>
    <xf numFmtId="0" fontId="34" fillId="31" borderId="10" xfId="0" applyFont="1" applyFill="1" applyBorder="1" applyAlignment="1">
      <alignment wrapText="1"/>
    </xf>
    <xf numFmtId="0" fontId="2" fillId="6" borderId="3" xfId="0" applyFont="1" applyFill="1" applyBorder="1" applyAlignment="1">
      <alignment horizontal="right" wrapText="1"/>
    </xf>
    <xf numFmtId="0" fontId="23" fillId="5" borderId="11" xfId="0" applyFont="1" applyFill="1" applyBorder="1" applyAlignment="1">
      <alignment horizontal="center" wrapText="1"/>
    </xf>
    <xf numFmtId="49" fontId="0" fillId="0" borderId="17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38" fillId="0" borderId="17" xfId="0" applyFont="1" applyBorder="1" applyAlignment="1">
      <alignment horizontal="left"/>
    </xf>
    <xf numFmtId="0" fontId="31" fillId="0" borderId="17" xfId="0" applyFont="1" applyBorder="1" applyAlignment="1">
      <alignment wrapText="1"/>
    </xf>
    <xf numFmtId="0" fontId="31" fillId="0" borderId="17" xfId="0" applyFont="1" applyBorder="1"/>
    <xf numFmtId="0" fontId="0" fillId="0" borderId="17" xfId="0" applyBorder="1"/>
    <xf numFmtId="0" fontId="27" fillId="0" borderId="29" xfId="0" applyFont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left" wrapText="1"/>
    </xf>
    <xf numFmtId="49" fontId="0" fillId="0" borderId="29" xfId="0" applyNumberFormat="1" applyBorder="1" applyAlignment="1">
      <alignment horizontal="left"/>
    </xf>
    <xf numFmtId="49" fontId="0" fillId="0" borderId="30" xfId="0" applyNumberFormat="1" applyBorder="1" applyAlignment="1">
      <alignment horizontal="left"/>
    </xf>
    <xf numFmtId="0" fontId="0" fillId="0" borderId="15" xfId="0" applyBorder="1"/>
    <xf numFmtId="49" fontId="0" fillId="0" borderId="15" xfId="0" applyNumberFormat="1" applyBorder="1"/>
    <xf numFmtId="0" fontId="0" fillId="0" borderId="24" xfId="0" applyBorder="1"/>
    <xf numFmtId="165" fontId="4" fillId="4" borderId="3" xfId="0" applyNumberFormat="1" applyFont="1" applyFill="1" applyBorder="1" applyAlignment="1">
      <alignment horizontal="left" wrapText="1"/>
    </xf>
    <xf numFmtId="165" fontId="35" fillId="0" borderId="7" xfId="0" applyNumberFormat="1" applyFont="1" applyBorder="1" applyAlignment="1">
      <alignment horizontal="center" wrapText="1"/>
    </xf>
    <xf numFmtId="165" fontId="36" fillId="17" borderId="13" xfId="0" applyNumberFormat="1" applyFont="1" applyFill="1" applyBorder="1" applyAlignment="1">
      <alignment wrapText="1"/>
    </xf>
    <xf numFmtId="165" fontId="0" fillId="0" borderId="28" xfId="0" applyNumberFormat="1" applyBorder="1" applyAlignment="1">
      <alignment horizontal="left"/>
    </xf>
    <xf numFmtId="165" fontId="0" fillId="0" borderId="23" xfId="0" applyNumberFormat="1" applyBorder="1" applyAlignment="1">
      <alignment horizontal="left"/>
    </xf>
    <xf numFmtId="165" fontId="38" fillId="0" borderId="23" xfId="0" applyNumberFormat="1" applyFont="1" applyBorder="1" applyAlignment="1">
      <alignment horizontal="left"/>
    </xf>
    <xf numFmtId="165" fontId="31" fillId="0" borderId="23" xfId="0" applyNumberFormat="1" applyFont="1" applyBorder="1" applyAlignment="1">
      <alignment horizontal="left" wrapText="1"/>
    </xf>
    <xf numFmtId="165" fontId="31" fillId="0" borderId="23" xfId="0" applyNumberFormat="1" applyFont="1" applyBorder="1" applyAlignment="1">
      <alignment horizontal="left"/>
    </xf>
    <xf numFmtId="165" fontId="31" fillId="0" borderId="23" xfId="0" applyNumberFormat="1" applyFont="1" applyBorder="1"/>
    <xf numFmtId="165" fontId="0" fillId="0" borderId="23" xfId="0" applyNumberFormat="1" applyBorder="1"/>
    <xf numFmtId="165" fontId="0" fillId="0" borderId="31" xfId="0" applyNumberFormat="1" applyBorder="1"/>
    <xf numFmtId="165" fontId="0" fillId="0" borderId="0" xfId="0" applyNumberFormat="1"/>
    <xf numFmtId="0" fontId="0" fillId="0" borderId="10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  <xf numFmtId="165" fontId="31" fillId="0" borderId="12" xfId="0" applyNumberFormat="1" applyFont="1" applyBorder="1" applyAlignment="1">
      <alignment horizontal="left" wrapText="1"/>
    </xf>
    <xf numFmtId="165" fontId="47" fillId="0" borderId="12" xfId="0" applyNumberFormat="1" applyFont="1" applyBorder="1" applyAlignment="1">
      <alignment horizontal="left" vertical="center" wrapText="1"/>
    </xf>
    <xf numFmtId="165" fontId="25" fillId="0" borderId="12" xfId="0" applyNumberFormat="1" applyFont="1" applyBorder="1" applyAlignment="1">
      <alignment horizontal="left" wrapText="1"/>
    </xf>
    <xf numFmtId="165" fontId="25" fillId="0" borderId="34" xfId="0" applyNumberFormat="1" applyFont="1" applyBorder="1" applyAlignment="1">
      <alignment horizontal="left" wrapText="1"/>
    </xf>
    <xf numFmtId="165" fontId="25" fillId="5" borderId="13" xfId="0" applyNumberFormat="1" applyFont="1" applyFill="1" applyBorder="1" applyAlignment="1">
      <alignment wrapText="1"/>
    </xf>
    <xf numFmtId="165" fontId="25" fillId="5" borderId="0" xfId="0" applyNumberFormat="1" applyFont="1" applyFill="1" applyAlignment="1">
      <alignment wrapText="1"/>
    </xf>
    <xf numFmtId="165" fontId="0" fillId="5" borderId="13" xfId="0" applyNumberFormat="1" applyFill="1" applyBorder="1" applyAlignment="1">
      <alignment wrapText="1"/>
    </xf>
    <xf numFmtId="165" fontId="0" fillId="5" borderId="0" xfId="0" applyNumberFormat="1" applyFill="1" applyAlignment="1">
      <alignment wrapText="1"/>
    </xf>
    <xf numFmtId="165" fontId="19" fillId="16" borderId="3" xfId="0" applyNumberFormat="1" applyFont="1" applyFill="1" applyBorder="1" applyAlignment="1">
      <alignment horizontal="left" wrapText="1"/>
    </xf>
    <xf numFmtId="165" fontId="13" fillId="0" borderId="7" xfId="0" applyNumberFormat="1" applyFont="1" applyBorder="1" applyAlignment="1">
      <alignment horizontal="center" wrapText="1"/>
    </xf>
    <xf numFmtId="165" fontId="15" fillId="17" borderId="0" xfId="0" applyNumberFormat="1" applyFont="1" applyFill="1" applyAlignment="1">
      <alignment wrapText="1"/>
    </xf>
    <xf numFmtId="165" fontId="16" fillId="0" borderId="0" xfId="0" applyNumberFormat="1" applyFont="1" applyAlignment="1">
      <alignment wrapText="1"/>
    </xf>
    <xf numFmtId="165" fontId="48" fillId="0" borderId="0" xfId="0" applyNumberFormat="1" applyFont="1" applyAlignment="1">
      <alignment wrapText="1"/>
    </xf>
    <xf numFmtId="0" fontId="27" fillId="0" borderId="17" xfId="0" applyFont="1" applyBorder="1" applyAlignment="1">
      <alignment horizontal="left"/>
    </xf>
    <xf numFmtId="0" fontId="27" fillId="0" borderId="17" xfId="0" applyFont="1" applyBorder="1"/>
    <xf numFmtId="0" fontId="0" fillId="0" borderId="29" xfId="0" applyBorder="1"/>
    <xf numFmtId="0" fontId="0" fillId="0" borderId="30" xfId="0" applyBorder="1"/>
    <xf numFmtId="0" fontId="27" fillId="0" borderId="15" xfId="0" applyFont="1" applyBorder="1" applyAlignment="1">
      <alignment horizontal="left"/>
    </xf>
    <xf numFmtId="0" fontId="27" fillId="0" borderId="24" xfId="0" applyFont="1" applyBorder="1" applyAlignment="1">
      <alignment horizontal="left"/>
    </xf>
    <xf numFmtId="0" fontId="7" fillId="32" borderId="0" xfId="0" applyFont="1" applyFill="1" applyAlignment="1">
      <alignment wrapText="1"/>
    </xf>
    <xf numFmtId="0" fontId="7" fillId="32" borderId="10" xfId="0" applyFont="1" applyFill="1" applyBorder="1" applyAlignment="1">
      <alignment wrapText="1"/>
    </xf>
    <xf numFmtId="165" fontId="19" fillId="22" borderId="3" xfId="0" applyNumberFormat="1" applyFont="1" applyFill="1" applyBorder="1" applyAlignment="1">
      <alignment horizontal="left" wrapText="1"/>
    </xf>
    <xf numFmtId="165" fontId="0" fillId="0" borderId="28" xfId="0" applyNumberFormat="1" applyBorder="1"/>
    <xf numFmtId="0" fontId="0" fillId="0" borderId="1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horizontal="left"/>
    </xf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165" fontId="41" fillId="26" borderId="3" xfId="0" applyNumberFormat="1" applyFont="1" applyFill="1" applyBorder="1" applyAlignment="1">
      <alignment horizontal="left" wrapText="1"/>
    </xf>
    <xf numFmtId="165" fontId="13" fillId="0" borderId="7" xfId="0" applyNumberFormat="1" applyFont="1" applyBorder="1" applyAlignment="1">
      <alignment horizontal="left" wrapText="1"/>
    </xf>
    <xf numFmtId="165" fontId="15" fillId="17" borderId="13" xfId="0" applyNumberFormat="1" applyFont="1" applyFill="1" applyBorder="1" applyAlignment="1">
      <alignment horizontal="left" wrapText="1"/>
    </xf>
    <xf numFmtId="165" fontId="0" fillId="0" borderId="23" xfId="0" applyNumberFormat="1" applyBorder="1" applyAlignment="1">
      <alignment horizontal="left" wrapText="1"/>
    </xf>
    <xf numFmtId="165" fontId="0" fillId="0" borderId="31" xfId="0" applyNumberFormat="1" applyBorder="1" applyAlignment="1">
      <alignment horizontal="left" wrapText="1"/>
    </xf>
    <xf numFmtId="165" fontId="0" fillId="0" borderId="0" xfId="0" applyNumberFormat="1" applyAlignment="1">
      <alignment horizontal="left" wrapText="1"/>
    </xf>
    <xf numFmtId="165" fontId="0" fillId="0" borderId="0" xfId="0" applyNumberFormat="1" applyAlignment="1">
      <alignment horizontal="left"/>
    </xf>
    <xf numFmtId="165" fontId="4" fillId="4" borderId="13" xfId="0" applyNumberFormat="1" applyFont="1" applyFill="1" applyBorder="1" applyAlignment="1">
      <alignment horizontal="left" wrapText="1"/>
    </xf>
    <xf numFmtId="165" fontId="4" fillId="4" borderId="4" xfId="0" applyNumberFormat="1" applyFont="1" applyFill="1" applyBorder="1" applyAlignment="1">
      <alignment horizontal="left" wrapText="1"/>
    </xf>
    <xf numFmtId="0" fontId="0" fillId="33" borderId="37" xfId="0" applyFill="1" applyBorder="1" applyAlignment="1">
      <alignment wrapText="1"/>
    </xf>
    <xf numFmtId="0" fontId="0" fillId="33" borderId="39" xfId="0" applyFill="1" applyBorder="1"/>
    <xf numFmtId="0" fontId="0" fillId="33" borderId="7" xfId="0" applyFill="1" applyBorder="1"/>
    <xf numFmtId="0" fontId="0" fillId="33" borderId="9" xfId="0" applyFill="1" applyBorder="1"/>
    <xf numFmtId="0" fontId="23" fillId="33" borderId="36" xfId="0" applyFont="1" applyFill="1" applyBorder="1" applyAlignment="1">
      <alignment horizontal="center" vertical="center" wrapText="1"/>
    </xf>
    <xf numFmtId="0" fontId="23" fillId="33" borderId="38" xfId="0" applyFont="1" applyFill="1" applyBorder="1" applyAlignment="1">
      <alignment wrapText="1"/>
    </xf>
    <xf numFmtId="0" fontId="34" fillId="34" borderId="15" xfId="0" applyFont="1" applyFill="1" applyBorder="1" applyAlignment="1">
      <alignment wrapText="1"/>
    </xf>
    <xf numFmtId="0" fontId="34" fillId="34" borderId="10" xfId="0" applyFont="1" applyFill="1" applyBorder="1" applyAlignment="1">
      <alignment horizontal="left" wrapText="1"/>
    </xf>
    <xf numFmtId="165" fontId="19" fillId="19" borderId="3" xfId="0" applyNumberFormat="1" applyFont="1" applyFill="1" applyBorder="1" applyAlignment="1">
      <alignment horizontal="left" wrapText="1"/>
    </xf>
    <xf numFmtId="0" fontId="49" fillId="35" borderId="0" xfId="0" applyFont="1" applyFill="1"/>
    <xf numFmtId="165" fontId="4" fillId="8" borderId="3" xfId="0" applyNumberFormat="1" applyFont="1" applyFill="1" applyBorder="1" applyAlignment="1">
      <alignment horizontal="left" wrapText="1"/>
    </xf>
    <xf numFmtId="0" fontId="4" fillId="8" borderId="3" xfId="0" applyFont="1" applyFill="1" applyBorder="1" applyAlignment="1">
      <alignment horizontal="left" wrapText="1"/>
    </xf>
    <xf numFmtId="0" fontId="7" fillId="36" borderId="24" xfId="0" applyFont="1" applyFill="1" applyBorder="1" applyAlignment="1">
      <alignment wrapText="1"/>
    </xf>
    <xf numFmtId="0" fontId="7" fillId="36" borderId="1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9" fillId="37" borderId="14" xfId="0" applyFont="1" applyFill="1" applyBorder="1"/>
    <xf numFmtId="0" fontId="29" fillId="37" borderId="17" xfId="0" applyFont="1" applyFill="1" applyBorder="1"/>
    <xf numFmtId="165" fontId="0" fillId="0" borderId="13" xfId="0" applyNumberFormat="1" applyBorder="1" applyAlignment="1">
      <alignment horizontal="left" wrapText="1"/>
    </xf>
    <xf numFmtId="165" fontId="0" fillId="0" borderId="13" xfId="0" applyNumberFormat="1" applyBorder="1" applyAlignment="1">
      <alignment horizontal="left"/>
    </xf>
    <xf numFmtId="165" fontId="0" fillId="0" borderId="0" xfId="0" applyNumberFormat="1" applyAlignment="1">
      <alignment wrapText="1"/>
    </xf>
    <xf numFmtId="165" fontId="4" fillId="20" borderId="3" xfId="0" applyNumberFormat="1" applyFont="1" applyFill="1" applyBorder="1" applyAlignment="1">
      <alignment horizontal="left" wrapText="1"/>
    </xf>
    <xf numFmtId="0" fontId="2" fillId="0" borderId="6" xfId="0" applyFont="1" applyBorder="1"/>
    <xf numFmtId="0" fontId="2" fillId="6" borderId="6" xfId="0" applyFont="1" applyFill="1" applyBorder="1" applyAlignment="1">
      <alignment horizontal="right" wrapText="1"/>
    </xf>
    <xf numFmtId="0" fontId="50" fillId="38" borderId="13" xfId="0" applyFont="1" applyFill="1" applyBorder="1"/>
    <xf numFmtId="0" fontId="2" fillId="0" borderId="11" xfId="0" applyFont="1" applyBorder="1"/>
    <xf numFmtId="0" fontId="31" fillId="0" borderId="29" xfId="0" applyFont="1" applyBorder="1"/>
    <xf numFmtId="0" fontId="27" fillId="0" borderId="29" xfId="0" applyFont="1" applyBorder="1" applyAlignment="1">
      <alignment horizontal="right"/>
    </xf>
    <xf numFmtId="0" fontId="31" fillId="0" borderId="29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31" fillId="0" borderId="15" xfId="0" applyFont="1" applyBorder="1"/>
    <xf numFmtId="0" fontId="31" fillId="0" borderId="15" xfId="0" applyFont="1" applyBorder="1" applyAlignment="1">
      <alignment horizontal="left"/>
    </xf>
    <xf numFmtId="0" fontId="31" fillId="0" borderId="24" xfId="0" applyFont="1" applyBorder="1"/>
    <xf numFmtId="166" fontId="32" fillId="2" borderId="3" xfId="0" applyNumberFormat="1" applyFont="1" applyFill="1" applyBorder="1" applyAlignment="1">
      <alignment horizontal="left" vertical="top" wrapText="1"/>
    </xf>
    <xf numFmtId="166" fontId="32" fillId="2" borderId="3" xfId="0" applyNumberFormat="1" applyFont="1" applyFill="1" applyBorder="1" applyAlignment="1">
      <alignment horizontal="left" wrapText="1"/>
    </xf>
    <xf numFmtId="166" fontId="35" fillId="0" borderId="7" xfId="0" applyNumberFormat="1" applyFont="1" applyBorder="1" applyAlignment="1">
      <alignment horizontal="center" wrapText="1"/>
    </xf>
    <xf numFmtId="166" fontId="36" fillId="17" borderId="13" xfId="0" applyNumberFormat="1" applyFont="1" applyFill="1" applyBorder="1" applyAlignment="1">
      <alignment wrapText="1"/>
    </xf>
    <xf numFmtId="166" fontId="0" fillId="0" borderId="28" xfId="0" applyNumberFormat="1" applyBorder="1" applyAlignment="1">
      <alignment horizontal="left"/>
    </xf>
    <xf numFmtId="166" fontId="0" fillId="0" borderId="23" xfId="0" applyNumberFormat="1" applyBorder="1" applyAlignment="1">
      <alignment horizontal="left"/>
    </xf>
    <xf numFmtId="166" fontId="31" fillId="0" borderId="23" xfId="0" applyNumberFormat="1" applyFont="1" applyBorder="1"/>
    <xf numFmtId="166" fontId="31" fillId="0" borderId="31" xfId="0" applyNumberFormat="1" applyFont="1" applyBorder="1"/>
    <xf numFmtId="166" fontId="31" fillId="0" borderId="0" xfId="0" applyNumberFormat="1" applyFont="1"/>
    <xf numFmtId="166" fontId="0" fillId="0" borderId="0" xfId="0" applyNumberFormat="1"/>
    <xf numFmtId="0" fontId="34" fillId="25" borderId="14" xfId="0" applyFont="1" applyFill="1" applyBorder="1" applyAlignment="1">
      <alignment wrapText="1"/>
    </xf>
    <xf numFmtId="0" fontId="34" fillId="25" borderId="10" xfId="0" applyFont="1" applyFill="1" applyBorder="1" applyAlignment="1">
      <alignment wrapText="1"/>
    </xf>
    <xf numFmtId="0" fontId="52" fillId="30" borderId="0" xfId="0" applyFont="1" applyFill="1" applyAlignment="1">
      <alignment wrapText="1"/>
    </xf>
    <xf numFmtId="0" fontId="52" fillId="30" borderId="10" xfId="0" applyFont="1" applyFill="1" applyBorder="1" applyAlignment="1">
      <alignment wrapText="1"/>
    </xf>
    <xf numFmtId="167" fontId="19" fillId="12" borderId="3" xfId="0" applyNumberFormat="1" applyFont="1" applyFill="1" applyBorder="1" applyAlignment="1">
      <alignment horizontal="left" wrapText="1"/>
    </xf>
    <xf numFmtId="167" fontId="13" fillId="0" borderId="7" xfId="0" applyNumberFormat="1" applyFont="1" applyBorder="1" applyAlignment="1">
      <alignment horizontal="center" wrapText="1"/>
    </xf>
    <xf numFmtId="167" fontId="15" fillId="17" borderId="0" xfId="0" applyNumberFormat="1" applyFont="1" applyFill="1" applyAlignment="1">
      <alignment wrapText="1"/>
    </xf>
    <xf numFmtId="167" fontId="27" fillId="0" borderId="0" xfId="0" applyNumberFormat="1" applyFont="1" applyAlignment="1">
      <alignment horizontal="left"/>
    </xf>
    <xf numFmtId="167" fontId="0" fillId="0" borderId="0" xfId="0" applyNumberFormat="1"/>
    <xf numFmtId="0" fontId="7" fillId="39" borderId="0" xfId="0" applyFont="1" applyFill="1" applyAlignment="1">
      <alignment wrapText="1"/>
    </xf>
    <xf numFmtId="1" fontId="7" fillId="39" borderId="0" xfId="0" applyNumberFormat="1" applyFont="1" applyFill="1" applyAlignment="1">
      <alignment wrapText="1"/>
    </xf>
    <xf numFmtId="165" fontId="19" fillId="21" borderId="3" xfId="0" applyNumberFormat="1" applyFont="1" applyFill="1" applyBorder="1" applyAlignment="1">
      <alignment horizontal="left" wrapText="1"/>
    </xf>
    <xf numFmtId="165" fontId="27" fillId="0" borderId="0" xfId="0" applyNumberFormat="1" applyFont="1" applyAlignment="1">
      <alignment horizontal="left"/>
    </xf>
    <xf numFmtId="165" fontId="21" fillId="15" borderId="3" xfId="0" applyNumberFormat="1" applyFont="1" applyFill="1" applyBorder="1" applyAlignment="1">
      <alignment horizontal="left" wrapText="1"/>
    </xf>
    <xf numFmtId="0" fontId="7" fillId="40" borderId="10" xfId="0" applyFont="1" applyFill="1" applyBorder="1" applyAlignment="1">
      <alignment wrapText="1"/>
    </xf>
    <xf numFmtId="165" fontId="19" fillId="11" borderId="3" xfId="0" applyNumberFormat="1" applyFont="1" applyFill="1" applyBorder="1" applyAlignment="1">
      <alignment horizontal="left" wrapText="1"/>
    </xf>
    <xf numFmtId="165" fontId="15" fillId="17" borderId="13" xfId="0" applyNumberFormat="1" applyFont="1" applyFill="1" applyBorder="1" applyAlignment="1">
      <alignment wrapText="1"/>
    </xf>
    <xf numFmtId="0" fontId="19" fillId="11" borderId="3" xfId="0" applyFont="1" applyFill="1" applyBorder="1" applyAlignment="1">
      <alignment horizontal="right" wrapText="1"/>
    </xf>
    <xf numFmtId="0" fontId="7" fillId="41" borderId="10" xfId="0" applyFont="1" applyFill="1" applyBorder="1" applyAlignment="1">
      <alignment wrapText="1"/>
    </xf>
    <xf numFmtId="0" fontId="0" fillId="0" borderId="41" xfId="0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53" fillId="0" borderId="42" xfId="1" applyBorder="1" applyAlignment="1">
      <alignment wrapText="1"/>
    </xf>
    <xf numFmtId="0" fontId="54" fillId="42" borderId="13" xfId="0" applyFont="1" applyFill="1" applyBorder="1"/>
    <xf numFmtId="0" fontId="54" fillId="42" borderId="13" xfId="0" applyFont="1" applyFill="1" applyBorder="1" applyAlignment="1">
      <alignment wrapText="1"/>
    </xf>
    <xf numFmtId="0" fontId="54" fillId="42" borderId="44" xfId="0" applyFont="1" applyFill="1" applyBorder="1" applyAlignment="1">
      <alignment wrapText="1"/>
    </xf>
    <xf numFmtId="165" fontId="54" fillId="42" borderId="43" xfId="0" applyNumberFormat="1" applyFont="1" applyFill="1" applyBorder="1"/>
    <xf numFmtId="165" fontId="0" fillId="0" borderId="40" xfId="0" applyNumberFormat="1" applyBorder="1"/>
    <xf numFmtId="165" fontId="54" fillId="42" borderId="13" xfId="0" applyNumberFormat="1" applyFont="1" applyFill="1" applyBorder="1"/>
    <xf numFmtId="165" fontId="0" fillId="0" borderId="41" xfId="0" applyNumberFormat="1" applyBorder="1"/>
    <xf numFmtId="14" fontId="0" fillId="44" borderId="45" xfId="0" applyNumberFormat="1" applyFill="1" applyBorder="1"/>
    <xf numFmtId="0" fontId="0" fillId="44" borderId="46" xfId="0" applyFill="1" applyBorder="1"/>
    <xf numFmtId="0" fontId="0" fillId="44" borderId="46" xfId="0" applyFill="1" applyBorder="1" applyAlignment="1">
      <alignment wrapText="1"/>
    </xf>
    <xf numFmtId="0" fontId="0" fillId="44" borderId="47" xfId="0" applyFill="1" applyBorder="1" applyAlignment="1">
      <alignment wrapText="1"/>
    </xf>
    <xf numFmtId="14" fontId="0" fillId="0" borderId="45" xfId="0" applyNumberFormat="1" applyBorder="1"/>
    <xf numFmtId="0" fontId="0" fillId="0" borderId="46" xfId="0" applyBorder="1"/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54" fillId="43" borderId="49" xfId="0" applyFont="1" applyFill="1" applyBorder="1"/>
    <xf numFmtId="0" fontId="54" fillId="43" borderId="48" xfId="0" applyFont="1" applyFill="1" applyBorder="1"/>
    <xf numFmtId="0" fontId="54" fillId="43" borderId="48" xfId="0" applyFont="1" applyFill="1" applyBorder="1" applyAlignment="1">
      <alignment wrapText="1"/>
    </xf>
    <xf numFmtId="0" fontId="54" fillId="43" borderId="50" xfId="0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8" fillId="0" borderId="32" xfId="0" applyFont="1" applyBorder="1" applyAlignment="1">
      <alignment wrapText="1"/>
    </xf>
    <xf numFmtId="0" fontId="24" fillId="5" borderId="13" xfId="0" applyFont="1" applyFill="1" applyBorder="1" applyAlignment="1">
      <alignment vertical="top" wrapText="1"/>
    </xf>
    <xf numFmtId="0" fontId="2" fillId="0" borderId="13" xfId="0" applyFont="1" applyBorder="1"/>
    <xf numFmtId="0" fontId="11" fillId="23" borderId="8" xfId="0" applyFont="1" applyFill="1" applyBorder="1" applyAlignment="1">
      <alignment horizontal="center" vertical="center" wrapText="1"/>
    </xf>
    <xf numFmtId="0" fontId="11" fillId="23" borderId="35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top" wrapText="1"/>
    </xf>
    <xf numFmtId="0" fontId="18" fillId="12" borderId="13" xfId="0" applyFont="1" applyFill="1" applyBorder="1" applyAlignment="1">
      <alignment horizontal="center" wrapText="1"/>
    </xf>
    <xf numFmtId="0" fontId="43" fillId="37" borderId="25" xfId="0" applyFont="1" applyFill="1" applyBorder="1" applyAlignment="1">
      <alignment horizontal="center" wrapText="1"/>
    </xf>
    <xf numFmtId="0" fontId="43" fillId="37" borderId="26" xfId="0" applyFont="1" applyFill="1" applyBorder="1" applyAlignment="1">
      <alignment horizontal="center" wrapText="1"/>
    </xf>
    <xf numFmtId="0" fontId="43" fillId="37" borderId="27" xfId="0" applyFont="1" applyFill="1" applyBorder="1" applyAlignment="1">
      <alignment horizontal="center" wrapText="1"/>
    </xf>
    <xf numFmtId="0" fontId="56" fillId="4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50" fillId="38" borderId="4" xfId="0" applyFont="1" applyFill="1" applyBorder="1" applyAlignment="1">
      <alignment horizontal="center"/>
    </xf>
    <xf numFmtId="0" fontId="50" fillId="38" borderId="5" xfId="0" applyFont="1" applyFill="1" applyBorder="1" applyAlignment="1">
      <alignment horizontal="center"/>
    </xf>
    <xf numFmtId="0" fontId="50" fillId="38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8" fillId="5" borderId="0" xfId="0" applyFont="1" applyFill="1" applyAlignment="1">
      <alignment horizontal="left" wrapText="1"/>
    </xf>
    <xf numFmtId="0" fontId="8" fillId="5" borderId="4" xfId="0" applyFont="1" applyFill="1" applyBorder="1" applyAlignment="1">
      <alignment horizontal="right" wrapText="1"/>
    </xf>
    <xf numFmtId="0" fontId="34" fillId="5" borderId="4" xfId="0" applyFont="1" applyFill="1" applyBorder="1" applyAlignment="1">
      <alignment horizontal="left" wrapText="1"/>
    </xf>
    <xf numFmtId="0" fontId="30" fillId="5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33" fillId="5" borderId="0" xfId="0" applyFont="1" applyFill="1" applyAlignment="1">
      <alignment horizontal="left" wrapText="1"/>
    </xf>
    <xf numFmtId="0" fontId="29" fillId="5" borderId="4" xfId="0" applyFont="1" applyFill="1" applyBorder="1" applyAlignment="1">
      <alignment horizontal="right" wrapText="1"/>
    </xf>
    <xf numFmtId="0" fontId="43" fillId="24" borderId="1" xfId="0" applyFont="1" applyFill="1" applyBorder="1" applyAlignment="1">
      <alignment horizontal="center" wrapText="1"/>
    </xf>
    <xf numFmtId="0" fontId="18" fillId="32" borderId="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0" fontId="23" fillId="5" borderId="0" xfId="0" applyFont="1" applyFill="1" applyAlignment="1">
      <alignment horizontal="left" wrapText="1"/>
    </xf>
    <xf numFmtId="0" fontId="7" fillId="5" borderId="4" xfId="0" applyFont="1" applyFill="1" applyBorder="1" applyAlignment="1">
      <alignment horizontal="left" wrapText="1"/>
    </xf>
    <xf numFmtId="0" fontId="42" fillId="26" borderId="1" xfId="0" applyFont="1" applyFill="1" applyBorder="1" applyAlignment="1">
      <alignment horizontal="center" wrapText="1"/>
    </xf>
    <xf numFmtId="0" fontId="45" fillId="29" borderId="1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right" wrapText="1"/>
    </xf>
    <xf numFmtId="0" fontId="20" fillId="5" borderId="0" xfId="0" applyFont="1" applyFill="1" applyAlignment="1">
      <alignment horizontal="left" wrapText="1"/>
    </xf>
    <xf numFmtId="0" fontId="18" fillId="21" borderId="1" xfId="0" applyFont="1" applyFill="1" applyBorder="1" applyAlignment="1">
      <alignment horizontal="center" wrapText="1"/>
    </xf>
    <xf numFmtId="0" fontId="22" fillId="5" borderId="4" xfId="0" applyFont="1" applyFill="1" applyBorder="1" applyAlignment="1">
      <alignment horizontal="left" wrapText="1"/>
    </xf>
    <xf numFmtId="0" fontId="1" fillId="15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18" fillId="9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 wrapText="1"/>
    </xf>
    <xf numFmtId="0" fontId="18" fillId="11" borderId="1" xfId="0" applyFont="1" applyFill="1" applyBorder="1" applyAlignment="1">
      <alignment horizontal="center" wrapText="1"/>
    </xf>
    <xf numFmtId="0" fontId="18" fillId="16" borderId="1" xfId="0" applyFont="1" applyFill="1" applyBorder="1" applyAlignment="1">
      <alignment horizontal="center" wrapText="1"/>
    </xf>
    <xf numFmtId="0" fontId="55" fillId="31" borderId="0" xfId="0" applyFont="1" applyFill="1" applyAlignment="1">
      <alignment horizontal="center"/>
    </xf>
    <xf numFmtId="0" fontId="55" fillId="32" borderId="0" xfId="0" applyFont="1" applyFill="1" applyAlignment="1">
      <alignment horizontal="center"/>
    </xf>
    <xf numFmtId="0" fontId="0" fillId="32" borderId="48" xfId="0" applyFill="1" applyBorder="1" applyAlignment="1">
      <alignment horizontal="left" vertical="top" wrapText="1"/>
    </xf>
    <xf numFmtId="0" fontId="0" fillId="32" borderId="48" xfId="0" applyFill="1" applyBorder="1" applyAlignment="1">
      <alignment horizontal="left" vertical="top"/>
    </xf>
    <xf numFmtId="0" fontId="0" fillId="0" borderId="0" xfId="0" applyAlignment="1"/>
    <xf numFmtId="0" fontId="0" fillId="0" borderId="13" xfId="0" applyBorder="1" applyAlignment="1"/>
    <xf numFmtId="0" fontId="2" fillId="0" borderId="2" xfId="0" applyFont="1" applyBorder="1" applyAlignment="1"/>
    <xf numFmtId="0" fontId="2" fillId="0" borderId="33" xfId="0" applyFont="1" applyBorder="1" applyAlignment="1"/>
    <xf numFmtId="0" fontId="2" fillId="0" borderId="5" xfId="0" applyFont="1" applyBorder="1" applyAlignment="1"/>
    <xf numFmtId="0" fontId="31" fillId="0" borderId="0" xfId="0" applyFont="1" applyAlignment="1"/>
    <xf numFmtId="0" fontId="30" fillId="0" borderId="5" xfId="0" applyFont="1" applyBorder="1" applyAlignment="1"/>
    <xf numFmtId="0" fontId="30" fillId="0" borderId="6" xfId="0" applyFont="1" applyBorder="1" applyAlignment="1"/>
    <xf numFmtId="0" fontId="44" fillId="25" borderId="2" xfId="0" applyFont="1" applyFill="1" applyBorder="1" applyAlignment="1"/>
    <xf numFmtId="0" fontId="2" fillId="32" borderId="2" xfId="0" applyFont="1" applyFill="1" applyBorder="1" applyAlignment="1"/>
    <xf numFmtId="0" fontId="2" fillId="0" borderId="6" xfId="0" applyFont="1" applyBorder="1" applyAlignment="1"/>
    <xf numFmtId="0" fontId="28" fillId="27" borderId="2" xfId="0" applyFont="1" applyFill="1" applyBorder="1" applyAlignment="1"/>
    <xf numFmtId="0" fontId="2" fillId="0" borderId="19" xfId="0" applyFont="1" applyBorder="1" applyAlignment="1"/>
    <xf numFmtId="0" fontId="46" fillId="30" borderId="2" xfId="0" applyFont="1" applyFill="1" applyBorder="1" applyAlignment="1"/>
  </cellXfs>
  <cellStyles count="2">
    <cellStyle name="Hyperlink" xfId="1" builtinId="8"/>
    <cellStyle name="Normal" xfId="0" builtinId="0"/>
  </cellStyles>
  <dxfs count="204">
    <dxf>
      <border outline="0">
        <bottom style="thin">
          <color theme="5" tint="0.39997558519241921"/>
        </bottom>
      </border>
    </dxf>
    <dxf>
      <border outline="0">
        <top style="thin">
          <color theme="5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5"/>
          <bgColor theme="5"/>
        </patternFill>
      </fill>
      <alignment horizontal="general" vertical="bottom" textRotation="0" wrapText="1" indent="0" justifyLastLine="0" shrinkToFit="0" readingOrder="0"/>
    </dxf>
    <dxf>
      <numFmt numFmtId="165" formatCode="[$-C09]dd\-mmm\-yy;@"/>
    </dxf>
    <dxf>
      <numFmt numFmtId="165" formatCode="[$-C09]dd\-mmm\-yy;@"/>
    </dxf>
    <dxf>
      <border outline="0"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9"/>
          <bgColor theme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[$-C09]dd\-mmm\-yy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bottom" textRotation="0" wrapText="1" indent="0" justifyLastLine="0" shrinkToFit="0" readingOrder="0"/>
    </dxf>
    <dxf>
      <numFmt numFmtId="165" formatCode="[$-C09]dd\-mmm\-yy;@"/>
    </dxf>
    <dxf>
      <numFmt numFmtId="165" formatCode="[$-C09]dd\-mmm\-yy;@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[$-C09]dd\-mmm\-yy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5" formatCode="[$-C09]dd\-mmm\-yy;@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[$-C09]dd\-mmm\-yy;@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bottom" textRotation="0" wrapText="1" indent="0" justifyLastLine="0" shrinkToFit="0" readingOrder="0"/>
    </dxf>
    <dxf>
      <numFmt numFmtId="165" formatCode="[$-C09]dd\-mmm\-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7" formatCode="[$-409]dd\-mmm\-yy;@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[$-C09]dd\-mmm\-yy;@"/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[$-C09]dd\-mmm\-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166" formatCode="[$-409]d\-mmm\-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[$-C09]dd\-mmm\-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[$-C09]dd\-mmm\-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numFmt numFmtId="165" formatCode="[$-C09]dd\-mmm\-yy;@"/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fill>
        <patternFill patternType="none">
          <fgColor rgb="FFD9D9D9"/>
          <bgColor rgb="FFD9D9D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65" formatCode="[$-C09]dd\-mmm\-yy;@"/>
      <alignment horizontal="left" vertical="bottom" textRotation="0" wrapText="1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general" vertical="bottom" textRotation="0" wrapText="1" indent="0" justifyLastLine="0" shrinkToFit="0" readingOrder="0"/>
    </dxf>
    <dxf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5</xdr:row>
      <xdr:rowOff>0</xdr:rowOff>
    </xdr:from>
    <xdr:to>
      <xdr:col>18</xdr:col>
      <xdr:colOff>533400</xdr:colOff>
      <xdr:row>12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3E472D-8ED8-D853-AB55-B97C7CE822B1}"/>
            </a:ext>
          </a:extLst>
        </xdr:cNvPr>
        <xdr:cNvSpPr txBox="1"/>
      </xdr:nvSpPr>
      <xdr:spPr>
        <a:xfrm>
          <a:off x="10325100" y="2038350"/>
          <a:ext cx="3228975" cy="1819275"/>
        </a:xfrm>
        <a:prstGeom prst="rect">
          <a:avLst/>
        </a:prstGeom>
        <a:solidFill>
          <a:schemeClr val="lt1"/>
        </a:solidFill>
        <a:ln w="9525" cmpd="sng">
          <a:solidFill>
            <a:srgbClr val="0070BF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Entries can be double entered or even triple entered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For Exam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p</a:t>
          </a:r>
          <a:r>
            <a:rPr lang="en-US" sz="1100">
              <a:latin typeface="+mn-lt"/>
              <a:ea typeface="+mn-lt"/>
              <a:cs typeface="+mn-lt"/>
            </a:rPr>
            <a:t>le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A canyon that has a substantial bushwalk to reacjh it (2km)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n-US" sz="1100">
              <a:latin typeface="+mn-lt"/>
              <a:ea typeface="+mn-lt"/>
              <a:cs typeface="+mn-lt"/>
            </a:rPr>
            <a:t>and has, 4 major abseils of 30m each can be logged as such.</a:t>
          </a:r>
          <a:endParaRPr lang="en-US" sz="1100" b="0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Bushwalking Section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</a:t>
          </a:r>
          <a:r>
            <a:rPr lang="en-US" sz="1100">
              <a:latin typeface="+mn-lt"/>
              <a:ea typeface="+mn-lt"/>
              <a:cs typeface="+mn-lt"/>
            </a:rPr>
            <a:t>Log a bushwalk of 2 km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Abseiling Section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</a:t>
          </a:r>
          <a:r>
            <a:rPr lang="en-US" sz="1100">
              <a:latin typeface="+mn-lt"/>
              <a:ea typeface="+mn-lt"/>
              <a:cs typeface="+mn-lt"/>
            </a:rPr>
            <a:t>Log 4 abseils of 30m each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Canyon Section</a:t>
          </a:r>
          <a:r>
            <a:rPr lang="en-US" sz="1100" b="0" i="0" u="none" strike="noStrike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: </a:t>
          </a:r>
          <a:r>
            <a:rPr lang="en-US" sz="1100">
              <a:latin typeface="+mn-lt"/>
              <a:ea typeface="+mn-lt"/>
              <a:cs typeface="+mn-lt"/>
            </a:rPr>
            <a:t>Log the Canyon itself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A8560C-8DE2-4F60-8031-B7BED1D4BA89}" name="Table2" displayName="Table2" ref="A3:F13" totalsRowShown="0" headerRowDxfId="203" dataDxfId="202" headerRowBorderDxfId="200" tableBorderDxfId="201">
  <autoFilter ref="A3:F13" xr:uid="{B4A8560C-8DE2-4F60-8031-B7BED1D4BA89}"/>
  <tableColumns count="6">
    <tableColumn id="1" xr3:uid="{11D4FAA6-DBDE-4337-974F-F25391E97C0D}" name="Date" dataDxfId="199"/>
    <tableColumn id="3" xr3:uid="{0D4A58FE-324F-45FC-958F-09F217DCCED7}" name="Provider name or Verifier" dataDxfId="198"/>
    <tableColumn id="4" xr3:uid="{A5C15DF6-16CC-4D9F-B385-D4E03EFD7FCE}" name="Type" dataDxfId="197"/>
    <tableColumn id="5" xr3:uid="{6A2D9EFD-143C-4EB2-A8CC-9B98F5BE6DB8}" name="Location of PD" dataDxfId="196"/>
    <tableColumn id="7" xr3:uid="{21DBBEE8-67B5-4C3C-B338-04E8F4FB2420}" name="Title/ Topic/ Discussion Points" dataDxfId="195"/>
    <tableColumn id="6" xr3:uid="{C9ED73DA-D76D-419C-8CDA-602371C04764}" name="Duration (in hours)" dataDxfId="194"/>
  </tableColumns>
  <tableStyleInfo name="TableStyleLight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D03E2F7-4AB3-49F5-8296-AEAFF11FB448}" name="Table14" displayName="Table14" ref="A6:P14" totalsRowShown="0">
  <autoFilter ref="A6:P14" xr:uid="{0D03E2F7-4AB3-49F5-8296-AEAFF11FB448}"/>
  <tableColumns count="16">
    <tableColumn id="1" xr3:uid="{20BC586F-7AB7-4F18-99CF-20A6AEF92E43}" name="Date" dataDxfId="87"/>
    <tableColumn id="2" xr3:uid="{7F7E24E8-B57B-4E7F-A46F-090A17751348}" name="Venue"/>
    <tableColumn id="3" xr3:uid="{F82ECA1D-E337-425C-AF6B-35947FC65257}" name="Type"/>
    <tableColumn id="4" xr3:uid="{961E181D-9775-4F4A-B326-EBAF6BDC39AE}" name="Weather"/>
    <tableColumn id="5" xr3:uid="{A7AE9D22-09B5-4944-BD2F-49B614C9086E}" name="Rope"/>
    <tableColumn id="6" xr3:uid="{E7B24887-1EBE-4E4F-9C87-3E77090C7122}" name="Metres"/>
    <tableColumn id="7" xr3:uid="{A9864778-4A7B-45DA-B022-6EF545CE4CC3}" name="Grades"/>
    <tableColumn id="8" xr3:uid="{F8F6CF51-C217-4D56-826D-9E56F53220B6}" name="# in Party"/>
    <tableColumn id="9" xr3:uid="{83113585-28FF-4A70-8516-0C84ED331F67}" name="Recreation"/>
    <tableColumn id="10" xr3:uid="{BB43AA35-8BEF-426B-8EA4-3E8CCF381CB7}" name="Participant"/>
    <tableColumn id="11" xr3:uid="{A38002B3-B7CD-437B-BB98-60E653020A93}" name="Leading"/>
    <tableColumn id="12" xr3:uid="{72088BD9-3BB8-45E2-8A27-E5586E75F3B8}" name="Teaching"/>
    <tableColumn id="13" xr3:uid="{042E9266-B350-4669-B950-2D3F74B47BDF}" name="Client Description"/>
    <tableColumn id="14" xr3:uid="{C73A407E-C84D-48E8-8FCA-44F39C6E9A16}" name="Organisation/Business"/>
    <tableColumn id="15" xr3:uid="{CAF3070B-8874-410F-82CC-51E85B033726}" name="Vertify"/>
    <tableColumn id="16" xr3:uid="{D5AA6DE9-591F-4EAD-8B75-2476D85AEEF1}" name="Notes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95F3005-975F-4BE1-8169-23E50C002800}" name="Table15" displayName="Table15" ref="A6:L16" totalsRowShown="0" headerRowDxfId="86" dataDxfId="85">
  <autoFilter ref="A6:L16" xr:uid="{B95F3005-975F-4BE1-8169-23E50C002800}"/>
  <tableColumns count="12">
    <tableColumn id="1" xr3:uid="{DB211365-A732-4D87-BF62-305297C80F42}" name="Date" dataDxfId="84"/>
    <tableColumn id="2" xr3:uid="{3B93A50F-9F15-4484-96CC-50457A4CEC11}" name="Venue" dataDxfId="83"/>
    <tableColumn id="3" xr3:uid="{3E67C0BA-8FB7-439B-8479-BD526E2B815F}" name="Type" dataDxfId="82"/>
    <tableColumn id="4" xr3:uid="{208EE4BD-5198-427C-9F6C-FC9BC4E82433}" name="Program details" dataDxfId="81"/>
    <tableColumn id="5" xr3:uid="{2368DDE8-0810-4DC3-A828-C17F5B345ABD}" name="Recreation" dataDxfId="80"/>
    <tableColumn id="6" xr3:uid="{27B5C4E5-1D71-4E87-8E22-9EA0CB212B2E}" name="Particpant" dataDxfId="79"/>
    <tableColumn id="7" xr3:uid="{6864F0C0-7E5D-4297-91F1-2EC6D923F6CB}" name="Leading" dataDxfId="78"/>
    <tableColumn id="8" xr3:uid="{D09A9AA4-1469-4B08-A612-22DE1EAC4578}" name="Teaching" dataDxfId="77"/>
    <tableColumn id="9" xr3:uid="{85F98BF0-5EF2-44DE-B4D2-C3078F0A1B66}" name="Client Description" dataDxfId="76"/>
    <tableColumn id="10" xr3:uid="{306E11C0-4CBA-4B74-841D-EF2A994A03E9}" name="Organisation/Business" dataDxfId="75"/>
    <tableColumn id="11" xr3:uid="{6F598808-0BC4-45E4-BF87-CA10495AE989}" name="Verify" dataDxfId="74"/>
    <tableColumn id="12" xr3:uid="{CD8E89F0-C24A-4CF4-9E25-0A11420C5BB6}" name="Notes" dataDxfId="73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7FA03F8-1A0E-4AC4-8340-180922CF3EAD}" name="Table9" displayName="Table9" ref="A6:P14" totalsRowShown="0" headerRowDxfId="72" dataDxfId="71">
  <autoFilter ref="A6:P14" xr:uid="{E7FA03F8-1A0E-4AC4-8340-180922CF3EAD}"/>
  <tableColumns count="16">
    <tableColumn id="1" xr3:uid="{FC8B3FF1-8F20-4B5E-BD68-EE375F278776}" name="Date" dataDxfId="70"/>
    <tableColumn id="2" xr3:uid="{1B99DD53-E695-4653-B525-3BB3A84D5A1C}" name="Venue" dataDxfId="69"/>
    <tableColumn id="3" xr3:uid="{B75410BD-8DA7-4788-BF61-F38AB15C3DD8}" name="Vessel" dataDxfId="68"/>
    <tableColumn id="4" xr3:uid="{6C115A42-31DF-4CAC-BFA4-8A4CD500550A}" name="Conditions" dataDxfId="67"/>
    <tableColumn id="5" xr3:uid="{25D6A861-E9EB-40EB-AAC7-78C78FDDA0C7}" name="Type" dataDxfId="66"/>
    <tableColumn id="6" xr3:uid="{F13C4B86-A027-4CFA-8455-0C8959800696}" name="Kms" dataDxfId="65"/>
    <tableColumn id="7" xr3:uid="{85473758-0466-488C-B2C3-DBBDC3BDFDF0}" name="# in Party" dataDxfId="64"/>
    <tableColumn id="8" xr3:uid="{25C2F07C-A6A2-45B0-AE16-4ED1F060F2D0}" name="Grade" dataDxfId="63"/>
    <tableColumn id="9" xr3:uid="{64D37057-87E9-4EE0-A30A-67FD3F2C0B34}" name="Recreation" dataDxfId="62"/>
    <tableColumn id="10" xr3:uid="{F5A2B5CD-C3DA-46E1-8E26-DD139F1D96FF}" name="Participant" dataDxfId="61"/>
    <tableColumn id="11" xr3:uid="{BF9CEF5B-9247-4911-A4CA-69168C9546AF}" name="Leading" dataDxfId="60"/>
    <tableColumn id="12" xr3:uid="{8583ACA1-3A5C-4B99-9B81-FF8F650EE607}" name="Teaching" dataDxfId="59"/>
    <tableColumn id="13" xr3:uid="{039FF06C-1E5E-4123-9AE0-C6D8BA793480}" name="Client Description" dataDxfId="58"/>
    <tableColumn id="14" xr3:uid="{73B949CF-2D95-4178-8B85-DA09361F4879}" name="Organisation/Business" dataDxfId="57"/>
    <tableColumn id="15" xr3:uid="{220279A6-7A79-4820-808C-5FB0CDBDC579}" name="Verify" dataDxfId="56"/>
    <tableColumn id="16" xr3:uid="{94B9BC02-D069-46AF-97E3-09659AB2EBA6}" name="Notes" dataDxfId="5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B5B57BE-0429-4F24-AF23-2804BC1E8596}" name="Table8" displayName="Table8" ref="A6:N14" totalsRowShown="0" headerRowDxfId="54" dataDxfId="53">
  <autoFilter ref="A6:N14" xr:uid="{7B5B57BE-0429-4F24-AF23-2804BC1E8596}"/>
  <tableColumns count="14">
    <tableColumn id="1" xr3:uid="{CAE8A6D9-B007-4E1A-A21C-B24D4760AE7A}" name="Date" dataDxfId="52"/>
    <tableColumn id="2" xr3:uid="{96E9AE42-82A3-4068-8E4C-064424200ADF}" name="Venue" dataDxfId="51"/>
    <tableColumn id="3" xr3:uid="{69A02C07-D4A1-4BD9-B04B-BC8133349305}" name="Type" dataDxfId="50"/>
    <tableColumn id="4" xr3:uid="{C704C3F6-F61B-479E-ADCF-57DE10B32D09}" name="Conditions" dataDxfId="49"/>
    <tableColumn id="5" xr3:uid="{2F67D95E-CDA9-4FC3-85B5-0FBE8768B2FF}" name="km" dataDxfId="48"/>
    <tableColumn id="6" xr3:uid="{F164FBC5-F132-4A75-9957-9DA9BD5F72B7}" name="# in Party" dataDxfId="47"/>
    <tableColumn id="7" xr3:uid="{A217D975-DCA4-4160-AB88-11C40EA7EC0A}" name="Recreation" dataDxfId="46"/>
    <tableColumn id="8" xr3:uid="{FE7BD11D-3C1C-4DCF-8140-D561CB5ED267}" name="Participant" dataDxfId="45"/>
    <tableColumn id="9" xr3:uid="{CAD5A48C-F849-4120-A349-AA0D66671E82}" name="Leading" dataDxfId="44"/>
    <tableColumn id="10" xr3:uid="{3F0C0D7A-BCC3-4AB3-935C-98E6D4EC5AC0}" name="Teaching" dataDxfId="43"/>
    <tableColumn id="11" xr3:uid="{4BD988F2-2296-4361-A491-38BC7FDE9670}" name="Client Description" dataDxfId="42"/>
    <tableColumn id="12" xr3:uid="{F812A2EA-DD36-47F9-A897-9B8D54BD5603}" name="Organisation/Business" dataDxfId="41"/>
    <tableColumn id="13" xr3:uid="{A341D332-87E8-4BFD-881E-A682B417A1FD}" name="Verify" dataDxfId="40"/>
    <tableColumn id="14" xr3:uid="{FF071476-1D1E-4F3D-AECF-298A3791E3EC}" name="Notes" dataDxfId="39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FC5037-39D7-418B-93A9-24C228218912}" name="Table10" displayName="Table10" ref="A6:P19" totalsRowShown="0" headerRowDxfId="38">
  <autoFilter ref="A6:P19" xr:uid="{27FC5037-39D7-418B-93A9-24C228218912}"/>
  <tableColumns count="16">
    <tableColumn id="1" xr3:uid="{265F2CC7-DE48-4537-91C4-C1C0A2EE85CD}" name="Date" dataDxfId="37"/>
    <tableColumn id="2" xr3:uid="{E4AFF0E8-C4C7-459C-854D-9999D44E5CCB}" name="Venue"/>
    <tableColumn id="3" xr3:uid="{FBF587DE-4B1D-466E-89CB-E7729D9F519E}" name="Vessel"/>
    <tableColumn id="4" xr3:uid="{995A46EC-2E9D-43C5-B866-CE7FFE3C88DB}" name="Conditions"/>
    <tableColumn id="5" xr3:uid="{793C2BCA-8B56-4AA7-8F8C-0B0AFD59E90B}" name="Type"/>
    <tableColumn id="6" xr3:uid="{C73C2096-FA6A-4B96-ACFF-B51BA5CA193D}" name="Kms"/>
    <tableColumn id="7" xr3:uid="{9101B643-F316-412B-8850-976270D857EA}" name="# in Party"/>
    <tableColumn id="8" xr3:uid="{693CD03B-7D6B-486E-898D-0ADE9B0A0857}" name="Grade"/>
    <tableColumn id="9" xr3:uid="{9C6980C6-43F0-4B24-B44B-3B3970AACB04}" name="Recreation"/>
    <tableColumn id="10" xr3:uid="{AF2CC08D-4A39-45EA-A903-349707DE580C}" name="Participant"/>
    <tableColumn id="11" xr3:uid="{6990FA72-9817-459C-9F94-53EE5D3C04F8}" name="Leading"/>
    <tableColumn id="12" xr3:uid="{65370015-CD24-4B7F-A5DD-623825826884}" name="Teaching"/>
    <tableColumn id="13" xr3:uid="{4AB18953-A2F6-4098-AE49-CC881F3F3F2F}" name="Client Description"/>
    <tableColumn id="14" xr3:uid="{252B47C9-3E62-427B-8242-78CB9A3DCC74}" name="Organisation/Business"/>
    <tableColumn id="15" xr3:uid="{C6132671-1AB7-45AC-BB7B-BFEC6F2E2197}" name="Verify"/>
    <tableColumn id="16" xr3:uid="{5A93ABD4-A99D-4555-B276-FEE718A8FA46}" name="Notes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33B3EA2-C12C-4CA8-A79E-92540F95578C}" name="Table16" displayName="Table16" ref="A6:O16" totalsRowShown="0">
  <autoFilter ref="A6:O16" xr:uid="{833B3EA2-C12C-4CA8-A79E-92540F95578C}"/>
  <sortState xmlns:xlrd2="http://schemas.microsoft.com/office/spreadsheetml/2017/richdata2" ref="A7:O16">
    <sortCondition ref="A6:A16"/>
  </sortState>
  <tableColumns count="15">
    <tableColumn id="1" xr3:uid="{A79DF2C0-8BBA-4A07-BF0C-76C73F682D6F}" name="Date" dataDxfId="36"/>
    <tableColumn id="2" xr3:uid="{07AE92C8-1C07-41AD-84B1-4A96A9EA23FA}" name="Venue"/>
    <tableColumn id="3" xr3:uid="{D7107EDF-4D6D-46A2-9AEF-5C5F905B1E1D}" name="Type"/>
    <tableColumn id="4" xr3:uid="{30923E29-B58C-4E24-8EA4-5CD10DE3413D}" name="Kms"/>
    <tableColumn id="5" xr3:uid="{DA50D2A7-6671-4D35-8178-8BCB1FE63CD0}" name="# in Party"/>
    <tableColumn id="6" xr3:uid="{237BEF62-AB47-4F65-8DA9-7958C55A5FA9}" name="Grade"/>
    <tableColumn id="7" xr3:uid="{47992B8E-6C0E-43D4-957E-8FEF57B4AC97}" name="Conditions encountered"/>
    <tableColumn id="8" xr3:uid="{8B296E50-C891-4211-8E3C-5AE6DBC59C3F}" name="Recreation"/>
    <tableColumn id="9" xr3:uid="{8F24B70B-545A-48D0-85E3-CB685D4781B0}" name="Participant"/>
    <tableColumn id="10" xr3:uid="{EFEB6D74-4EC2-4B34-B6F2-1A30D84579F6}" name="Leading"/>
    <tableColumn id="11" xr3:uid="{6F6FEFB5-2131-4BCB-899D-956F4E9EE2D4}" name="Teaching"/>
    <tableColumn id="12" xr3:uid="{B706B276-7E71-46E0-AFFE-9DBF4D36F510}" name="Client Description"/>
    <tableColumn id="13" xr3:uid="{6580A23D-82C4-4742-B333-292E7EB7BC19}" name="Organisation/Business"/>
    <tableColumn id="14" xr3:uid="{A302A8E4-4AE4-4EAD-86B6-19CA33BBE884}" name="Verify"/>
    <tableColumn id="15" xr3:uid="{88E6AAB5-AE93-4FB7-9F76-59E13E83BDD5}" name="Notes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F6CC86E-854D-4D4A-BEFB-C902BD0E5145}" name="Table17" displayName="Table17" ref="A6:M15" totalsRowShown="0" headerRowDxfId="35" dataDxfId="34">
  <autoFilter ref="A6:M15" xr:uid="{DF6CC86E-854D-4D4A-BEFB-C902BD0E5145}"/>
  <tableColumns count="13">
    <tableColumn id="1" xr3:uid="{386B4DCF-8052-426F-9775-D88ACDEAF3AE}" name="Date" dataDxfId="33"/>
    <tableColumn id="2" xr3:uid="{1FD93C81-1782-45D0-96CF-3F54569EBF39}" name="Venue" dataDxfId="32"/>
    <tableColumn id="3" xr3:uid="{D61BACFE-EEF2-4C72-9BE6-644B30D9B4B3}" name="Type" dataDxfId="31"/>
    <tableColumn id="4" xr3:uid="{8FB14542-CBFF-42B8-ACA4-058E786FDB52}" name="Conditions encountered" dataDxfId="30"/>
    <tableColumn id="5" xr3:uid="{660DCEF9-952A-4CAD-B95E-1288E0E1F6BD}" name="# in Party" dataDxfId="29"/>
    <tableColumn id="6" xr3:uid="{0AE7AFE1-8705-4792-A593-4507BEA02654}" name="Recreation" dataDxfId="28"/>
    <tableColumn id="7" xr3:uid="{9B7075EB-0887-4FA0-9390-1410E38F8435}" name="Participant" dataDxfId="27"/>
    <tableColumn id="8" xr3:uid="{6A72103B-8E51-4391-81F0-68ACCC65FDA8}" name="Leading" dataDxfId="26"/>
    <tableColumn id="9" xr3:uid="{0C592FE7-4BF5-4583-8B0D-E63A871EEBB3}" name="Teaching" dataDxfId="25"/>
    <tableColumn id="10" xr3:uid="{101B9636-05C8-4B0F-8100-CF186920DB74}" name="Client Description" dataDxfId="24"/>
    <tableColumn id="11" xr3:uid="{DB56F7CF-506F-4230-9C1E-7C66F7F7F2FB}" name="Organisation/Business" dataDxfId="23"/>
    <tableColumn id="12" xr3:uid="{5E07FFA3-6A63-4488-88F3-D7E8AFA5631B}" name="Verify" dataDxfId="22"/>
    <tableColumn id="13" xr3:uid="{875DE9DB-FF40-481B-AC10-479B6BB94169}" name="Notes" dataDxfId="21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C51526-957E-4DD9-A682-BE6C2B9FDB8C}" name="Table4" displayName="Table4" ref="A6:L23" totalsRowShown="0" headerRowDxfId="20" dataDxfId="19">
  <autoFilter ref="A6:L23" xr:uid="{AAC51526-957E-4DD9-A682-BE6C2B9FDB8C}"/>
  <tableColumns count="12">
    <tableColumn id="1" xr3:uid="{646285FB-336D-4913-9CB8-3042207576D6}" name="Date" dataDxfId="18"/>
    <tableColumn id="2" xr3:uid="{F54877DA-34B4-4B7A-BC01-3F4E21DDD0DD}" name="Venue" dataDxfId="17"/>
    <tableColumn id="3" xr3:uid="{32D5C4F2-4AEE-4169-9037-5FD2FED44E6A}" name="Learning Outcomes" dataDxfId="16"/>
    <tableColumn id="4" xr3:uid="{235260CD-2441-4AC2-84E9-242D397B23ED}" name="Program details" dataDxfId="15"/>
    <tableColumn id="5" xr3:uid="{B95875C0-0C52-4F7D-8994-EB053563A048}" name="# Participants" dataDxfId="14"/>
    <tableColumn id="6" xr3:uid="{5CE69152-D41A-4E39-AD65-A6E7374BF209}" name="Paticipant" dataDxfId="13"/>
    <tableColumn id="7" xr3:uid="{B6C2CD05-3BF5-439E-B892-4C8FD04EDAE8}" name="Leading" dataDxfId="12"/>
    <tableColumn id="8" xr3:uid="{A10B0BE1-2286-405B-A976-804FF6623DB3}" name="Teaching" dataDxfId="11"/>
    <tableColumn id="9" xr3:uid="{25FCC5CE-F972-47C3-8C30-7645D55AF678}" name="Client Description" dataDxfId="10"/>
    <tableColumn id="10" xr3:uid="{BA3909AD-9CA1-4066-A302-40F12523C27F}" name="Organisation/Business" dataDxfId="9"/>
    <tableColumn id="11" xr3:uid="{AF855E12-FEED-464F-8C1A-6760F9ECB938}" name="Verify" dataDxfId="8"/>
    <tableColumn id="12" xr3:uid="{8DFC97B4-7699-476C-B0DA-641ECB1EE799}" name="Notes" dataDxfId="7"/>
  </tableColumns>
  <tableStyleInfo name="TableStyleMedium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4EAA4EF-362C-4CD4-9E13-B7A80D992BB8}" name="Table18" displayName="Table18" ref="A2:I19" totalsRowShown="0" headerRowDxfId="6" tableBorderDxfId="5">
  <autoFilter ref="A2:I19" xr:uid="{F4EAA4EF-362C-4CD4-9E13-B7A80D992BB8}"/>
  <sortState xmlns:xlrd2="http://schemas.microsoft.com/office/spreadsheetml/2017/richdata2" ref="A3:I19">
    <sortCondition ref="A2:A19"/>
  </sortState>
  <tableColumns count="9">
    <tableColumn id="1" xr3:uid="{67B738BA-D05D-4B35-BECE-242CDAC68389}" name="Date Purchased" dataDxfId="4"/>
    <tableColumn id="2" xr3:uid="{757AE858-6652-4C84-A75A-96C78D06C164}" name="Reference"/>
    <tableColumn id="9" xr3:uid="{D48BE4FC-A244-4A61-A709-1298E2337517}" name="State"/>
    <tableColumn id="3" xr3:uid="{74AFE478-519E-4EBE-A069-98BD8E50E6CB}" name="Expiry" dataDxfId="3"/>
    <tableColumn id="4" xr3:uid="{97DA94AC-206E-4B3B-8EC4-AC590C0A8239}" name="Category"/>
    <tableColumn id="5" xr3:uid="{AEC04A94-46E5-44FB-9012-2EF0422BD120}" name="Manufacturer"/>
    <tableColumn id="6" xr3:uid="{0B70185F-3ED6-4A9E-9D5D-C0D232A37938}" name="Name"/>
    <tableColumn id="7" xr3:uid="{42330E96-5A32-4820-AF9F-C7AD0B8B8748}" name="Details"/>
    <tableColumn id="8" xr3:uid="{C19599D4-44C7-4831-A59C-1AA6328971C4}" name="Notes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3B26290-6F72-4833-BB05-A3B2C6773219}" name="Table19" displayName="Table19" ref="A3:F9" totalsRowShown="0" headerRowDxfId="2" headerRowBorderDxfId="0" tableBorderDxfId="1">
  <autoFilter ref="A3:F9" xr:uid="{13B26290-6F72-4833-BB05-A3B2C6773219}"/>
  <tableColumns count="6">
    <tableColumn id="1" xr3:uid="{29B65200-330A-47F6-8A0A-F50FE57A1E4F}" name="Date"/>
    <tableColumn id="2" xr3:uid="{9E724D6E-314E-4032-965B-39D44AB486A7}" name="Reference"/>
    <tableColumn id="3" xr3:uid="{C9B5217F-B766-4AA4-9C45-09E6DE1D95D5}" name="Category"/>
    <tableColumn id="4" xr3:uid="{E7D5E602-CEFB-4092-A1C0-752254323A71}" name="Name"/>
    <tableColumn id="5" xr3:uid="{46A09639-B395-47A7-9EEC-0D79E67E5A6D}" name="Details"/>
    <tableColumn id="6" xr3:uid="{6A1B6F6F-1870-4AC6-8718-A522CA68649C}" name="Note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14469DD-8E29-4EBD-9479-7B8AE2D44142}" name="Table7" displayName="Table7" ref="A4:G11" totalsRowShown="0" headerRowDxfId="193" dataDxfId="192">
  <autoFilter ref="A4:G11" xr:uid="{D14469DD-8E29-4EBD-9479-7B8AE2D44142}"/>
  <tableColumns count="7">
    <tableColumn id="1" xr3:uid="{3F1913AA-6AA8-4B72-9587-CEAEA4C4F061}" name="Date" dataDxfId="191"/>
    <tableColumn id="2" xr3:uid="{2CE6A454-6D6B-434C-9E91-C96B6CF238DB}" name="Venue" dataDxfId="190"/>
    <tableColumn id="3" xr3:uid="{B6534756-B0F2-4F6B-AC6C-0838C135E42B}" name="Purpose" dataDxfId="189"/>
    <tableColumn id="4" xr3:uid="{ABCC3317-F729-402C-B7E3-9A8EB61B75CE}" name="Type" dataDxfId="188"/>
    <tableColumn id="5" xr3:uid="{CE0C80D4-9B87-4BF2-B284-BDFCCFC894B0}" name="Nights" dataDxfId="187"/>
    <tableColumn id="6" xr3:uid="{AC8FF8E9-2051-47C7-9709-582A79D49157}" name="Scout" dataDxfId="186"/>
    <tableColumn id="7" xr3:uid="{D3880341-78D4-40DB-96CE-BCDA280C55C1}" name="Notes" dataDxfId="185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CDF4FF-E692-4E6E-AA83-5CBE61563EE5}" name="Table20" displayName="Table20" ref="A2:D7" totalsRowShown="0">
  <autoFilter ref="A2:D7" xr:uid="{16CDF4FF-E692-4E6E-AA83-5CBE61563EE5}"/>
  <tableColumns count="4">
    <tableColumn id="1" xr3:uid="{34F549F7-FF7F-4A8A-9CF7-B627911D81A7}" name="Name"/>
    <tableColumn id="2" xr3:uid="{D162284D-89CA-4B23-ACA6-0F58F896D805}" name="Title / Role / Appointment / Relationship"/>
    <tableColumn id="3" xr3:uid="{03280F55-DE4C-46A3-AED0-C711AA8CE677}" name="Email"/>
    <tableColumn id="4" xr3:uid="{DE969AA0-2D21-4265-9388-9205A97A7365}" name="Phone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B3048B-28C2-4A2C-8307-86171194608E}" name="Table1" displayName="Table1" ref="A6:P105" totalsRowShown="0" headerRowDxfId="184" headerRowBorderDxfId="182" tableBorderDxfId="183" totalsRowBorderDxfId="181">
  <autoFilter ref="A6:P105" xr:uid="{1BB3048B-28C2-4A2C-8307-86171194608E}"/>
  <tableColumns count="16">
    <tableColumn id="1" xr3:uid="{25AC45A0-ED05-4EF6-ADB4-F18429A67ECD}" name="Date" dataDxfId="180"/>
    <tableColumn id="16" xr3:uid="{588E57FD-2169-47E0-AA25-0906C0CE55F7}" name="Scout km" dataDxfId="179"/>
    <tableColumn id="2" xr3:uid="{B6F00CC0-571B-45A3-8DC4-29A1E3EAE52B}" name="Venue" dataDxfId="178"/>
    <tableColumn id="3" xr3:uid="{C02A8619-50A8-4DCE-8B77-049E0281C84E}" name="Type" dataDxfId="177"/>
    <tableColumn id="4" xr3:uid="{DD5D2F1E-728F-445B-9A90-0686B07A3192}" name="Distance (km)" dataDxfId="176"/>
    <tableColumn id="5" xr3:uid="{DE867CC7-8FD8-45A4-B59A-83E6563A912B}" name="# in Party" dataDxfId="175"/>
    <tableColumn id="6" xr3:uid="{6CE539B8-4970-4A9F-8CB9-30BCCF0DCEA1}" name="Grade" dataDxfId="174"/>
    <tableColumn id="7" xr3:uid="{E824C525-EFB9-401D-B459-8E4F7C974B24}" name="Conditions" dataDxfId="173"/>
    <tableColumn id="8" xr3:uid="{C612DC4D-45F7-46C6-8302-C2E87D2A09EB}" name="Recreation" dataDxfId="172"/>
    <tableColumn id="9" xr3:uid="{1364D3F0-1AF8-4AD0-9E64-044EB370D323}" name="Participant" dataDxfId="171"/>
    <tableColumn id="10" xr3:uid="{3AFBF4A8-8E0B-4C73-BE69-3265AE4617AA}" name="Leading" dataDxfId="170"/>
    <tableColumn id="11" xr3:uid="{AAC05C3D-6790-4F50-A016-3C749D348A40}" name="Teaching" dataDxfId="169"/>
    <tableColumn id="12" xr3:uid="{A82B704F-2B2F-4ED2-BF70-0E5F50F037B4}" name="Client Descriptions" dataDxfId="168"/>
    <tableColumn id="13" xr3:uid="{E64201BD-3564-4939-9F96-A87FE680E326}" name="Organisation/Business" dataDxfId="167"/>
    <tableColumn id="14" xr3:uid="{7A6AACC5-E6B8-492F-9DA7-6B34E78612EB}" name="Varify" dataDxfId="166"/>
    <tableColumn id="15" xr3:uid="{E748084C-9376-4769-B407-B364CDB6D265}" name="Notes" dataDxfId="16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5099466-14D7-4412-A25E-B307834F3A9D}" name="Table11" displayName="Table11" ref="A6:O39" totalsRowShown="0" dataDxfId="164" headerRowBorderDxfId="162" tableBorderDxfId="163" totalsRowBorderDxfId="161">
  <autoFilter ref="A6:O39" xr:uid="{95099466-14D7-4412-A25E-B307834F3A9D}"/>
  <tableColumns count="15">
    <tableColumn id="1" xr3:uid="{1016048C-257C-478C-952B-996C57D94EAC}" name="Date" dataDxfId="160"/>
    <tableColumn id="2" xr3:uid="{FA738451-A7D2-4973-B384-55F946367E9B}" name="Venue" dataDxfId="159"/>
    <tableColumn id="3" xr3:uid="{467B5792-FA91-4898-97A8-3A5BBF978B3A}" name="Type of Activity" dataDxfId="158"/>
    <tableColumn id="4" xr3:uid="{F78775C2-BD36-4913-8E92-8E34BD75D350}" name="Kms" dataDxfId="157"/>
    <tableColumn id="5" xr3:uid="{3BB8D1FA-A58C-4794-BC39-5E85DDC4C5D2}" name="# in Party" dataDxfId="156"/>
    <tableColumn id="6" xr3:uid="{A2D39BBC-BC6B-42E9-B867-CBA36376F3D2}" name="Grade" dataDxfId="155"/>
    <tableColumn id="7" xr3:uid="{756889D2-3BC8-40DD-B2AA-4D673ED06479}" name="Conditions encountered" dataDxfId="154"/>
    <tableColumn id="8" xr3:uid="{7FEF4246-E521-4803-974D-E1F166985408}" name="Recreation" dataDxfId="153"/>
    <tableColumn id="9" xr3:uid="{FE6EB2B5-E5DA-46E8-A02B-61E1E83DA4BA}" name="Participant" dataDxfId="152"/>
    <tableColumn id="10" xr3:uid="{3345BB62-F6B7-4628-9831-A9943000F310}" name="Leading" dataDxfId="151"/>
    <tableColumn id="11" xr3:uid="{7697FC9A-1F82-4031-A4C3-F5DAECCFCB94}" name="Teaching" dataDxfId="150"/>
    <tableColumn id="12" xr3:uid="{0A468DA8-37FD-4D83-9CA7-82FAC2428859}" name="Client Description" dataDxfId="149"/>
    <tableColumn id="13" xr3:uid="{AA279946-B73F-4108-BBB7-C71398A49841}" name="Organisation/Business" dataDxfId="148"/>
    <tableColumn id="14" xr3:uid="{98CE6A09-4AE1-4C58-8F68-881E09D3B260}" name="Verify" dataDxfId="147"/>
    <tableColumn id="15" xr3:uid="{C9469206-D7DD-4AE2-9685-0451A1EB4FFA}" name="Notes" dataDxfId="14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398714-7D3A-476B-A246-9634ED4288A0}" name="Table12" displayName="Table12" ref="A6:O17" totalsRowShown="0" headerRowDxfId="145" dataDxfId="144">
  <autoFilter ref="A6:O17" xr:uid="{CC398714-7D3A-476B-A246-9634ED4288A0}"/>
  <tableColumns count="15">
    <tableColumn id="1" xr3:uid="{DC5CA160-924F-4822-8C29-449C3C47BA64}" name="Date" dataDxfId="143"/>
    <tableColumn id="2" xr3:uid="{2B6B7A87-22E0-47F9-80C6-3D87E66EE1DB}" name="Venue" dataDxfId="142"/>
    <tableColumn id="3" xr3:uid="{96F620C9-D4BF-4B65-85B6-BC4468AAEB14}" name="Type" dataDxfId="141"/>
    <tableColumn id="4" xr3:uid="{493C5814-741A-4FEA-B07F-8E7D94B60899}" name="Metres" dataDxfId="140"/>
    <tableColumn id="5" xr3:uid="{8B9AB688-092E-46B4-9D02-340036007BD3}" name="# in Party" dataDxfId="139"/>
    <tableColumn id="6" xr3:uid="{DDB6BAC1-EF3A-4B1D-9A90-5354C3B11F4A}" name="Grade" dataDxfId="138"/>
    <tableColumn id="7" xr3:uid="{6A0CF33D-CC59-4C64-9C3A-7FCDD2583BEA}" name="Conditions encountered" dataDxfId="137"/>
    <tableColumn id="8" xr3:uid="{A66618C4-8B7A-490F-828D-2666C534DAA8}" name="Recreation" dataDxfId="136"/>
    <tableColumn id="9" xr3:uid="{A5E40C1F-CC42-4F95-8BCB-2EA8A8039AB1}" name="Participant" dataDxfId="135"/>
    <tableColumn id="10" xr3:uid="{CE5DB5D9-4DE3-4AE2-967A-7B4886533E6F}" name="Leading" dataDxfId="134"/>
    <tableColumn id="11" xr3:uid="{D8422D99-6A7C-4F5C-87BC-232ECE6D2E16}" name="Teaching" dataDxfId="133"/>
    <tableColumn id="12" xr3:uid="{B68BB8AB-1EE8-4319-9488-24E36F7251C6}" name="Client Description" dataDxfId="132"/>
    <tableColumn id="13" xr3:uid="{B82B1E8B-67F6-477B-9D52-DC018C5A6E33}" name="Organisation/Business" dataDxfId="131"/>
    <tableColumn id="14" xr3:uid="{CFD0E244-58AB-40C5-9AA1-FD26305FC29A}" name="Verify" dataDxfId="130"/>
    <tableColumn id="15" xr3:uid="{9BFEB2F6-4724-450F-A009-BA0C385B7A87}" name="Notes" dataDxfId="129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AFFD33B-0CCC-46C2-8106-C00243A55F08}" name="Table5" displayName="Table5" ref="A6:N16" totalsRowShown="0" headerRowDxfId="128" headerRowBorderDxfId="126" tableBorderDxfId="127" totalsRowBorderDxfId="125">
  <autoFilter ref="A6:N16" xr:uid="{9AFFD33B-0CCC-46C2-8106-C00243A55F08}"/>
  <tableColumns count="14">
    <tableColumn id="1" xr3:uid="{04B9659C-09C0-4427-9928-8B2AF0646635}" name="Date" dataDxfId="124"/>
    <tableColumn id="2" xr3:uid="{E33AD3EB-3FCA-4EC0-A324-4FBA073B0EF3}" name="Venue" dataDxfId="123"/>
    <tableColumn id="3" xr3:uid="{9C36B65A-B525-40CF-A327-C5B60C7A3C4D}" name="Type" dataDxfId="122"/>
    <tableColumn id="4" xr3:uid="{021EBE60-893E-4A10-A252-6ABD7F294369}" name="Metres" dataDxfId="121"/>
    <tableColumn id="5" xr3:uid="{2A9E9850-D0D5-4B6E-BB76-0B97965F6659}" name="# in party" dataDxfId="120"/>
    <tableColumn id="6" xr3:uid="{74214B3D-52B8-4FCD-8081-1E21A4DB28C9}" name="Grade" dataDxfId="119"/>
    <tableColumn id="7" xr3:uid="{EE643E29-BA5A-496A-85B5-13C495B66651}" name="Recreation" dataDxfId="118"/>
    <tableColumn id="8" xr3:uid="{F36DAF68-3982-4C47-942F-C2C703639C13}" name="Participant" dataDxfId="117"/>
    <tableColumn id="9" xr3:uid="{92CEFEB2-19F9-4328-9E1B-913C057DDF6D}" name="Leading" dataDxfId="116"/>
    <tableColumn id="10" xr3:uid="{EA893162-B3DA-4DBF-B527-27CB263704FD}" name="Teaching" dataDxfId="115"/>
    <tableColumn id="11" xr3:uid="{2DCE4A0E-0D7E-4C23-A364-62C46B0DC78C}" name="Client Description" dataDxfId="114"/>
    <tableColumn id="12" xr3:uid="{4AD3E0AF-9A8B-48EF-8D21-167CE476A44F}" name="Organisation/Business" dataDxfId="113"/>
    <tableColumn id="13" xr3:uid="{FE5C0EEF-115C-4DE5-8DA2-DF8C0C87256F}" name="Varify" dataDxfId="112"/>
    <tableColumn id="14" xr3:uid="{D681D1C0-EF12-494E-A22E-041E7F224D1C}" name="Notes" dataDxfId="11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B8703F8-D325-4B6D-BD21-AEBEC4FA2E1C}" name="Table6" displayName="Table6" ref="A6:P24" totalsRowShown="0" dataDxfId="110" headerRowBorderDxfId="108" tableBorderDxfId="109" totalsRowBorderDxfId="107">
  <autoFilter ref="A6:P24" xr:uid="{DB8703F8-D325-4B6D-BD21-AEBEC4FA2E1C}"/>
  <tableColumns count="16">
    <tableColumn id="1" xr3:uid="{13D0B817-121A-483A-9F0C-F2BAAB48356D}" name="Date" dataDxfId="106"/>
    <tableColumn id="2" xr3:uid="{8BD6808E-B465-4C30-A6F2-F2789D86ACBD}" name="Venue" dataDxfId="105"/>
    <tableColumn id="3" xr3:uid="{93D9AB21-8FA4-4175-AEA8-F49FBC84A533}" name="Type" dataDxfId="104"/>
    <tableColumn id="4" xr3:uid="{4E9686EE-3F1C-42A3-AC24-E228129FA43E}" name="Wet/dry" dataDxfId="103"/>
    <tableColumn id="5" xr3:uid="{E22418C6-3B4E-4E17-85DE-3B92A7A5CD77}" name="Metres" dataDxfId="102"/>
    <tableColumn id="6" xr3:uid="{1E6A960A-81DF-4B00-8854-1ED141994A8B}" name="# in Party" dataDxfId="101"/>
    <tableColumn id="7" xr3:uid="{ABDED103-2C82-4020-A4D3-DA8300E3E9E6}" name="Grade" dataDxfId="100"/>
    <tableColumn id="8" xr3:uid="{F2D3675E-A7BB-4305-A6F9-69E11CA674E7}" name="Conditions encountered" dataDxfId="99"/>
    <tableColumn id="9" xr3:uid="{F3B2A670-79B5-46C1-B7FA-C6D6A6F2DD3F}" name="Recreation" dataDxfId="98"/>
    <tableColumn id="10" xr3:uid="{9AB5F9FC-BD2F-46B1-ADF1-9852187DC56C}" name="Participant" dataDxfId="97"/>
    <tableColumn id="11" xr3:uid="{28E93608-B52C-4693-9DC9-200F7C109E61}" name="Leading" dataDxfId="96"/>
    <tableColumn id="12" xr3:uid="{22ECBA0F-C7CB-4AC5-99DB-6F732FACF9DE}" name="Teaching" dataDxfId="95"/>
    <tableColumn id="13" xr3:uid="{7B0979D9-18AE-4F4D-8A96-55BF7C823410}" name="Client Description" dataDxfId="94"/>
    <tableColumn id="14" xr3:uid="{B67F62E6-688C-4AC8-9D5C-F41EFCDE63C1}" name="Organisation/Business" dataDxfId="93"/>
    <tableColumn id="15" xr3:uid="{E5AB35EA-BDC8-4DD1-805E-78E35976CF04}" name="Varify" dataDxfId="92"/>
    <tableColumn id="16" xr3:uid="{03098816-A0D6-4930-85B8-DF6C7FBF2D46}" name="Notes" dataDxfId="9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607F5E-1DD5-41AE-B930-2E3A1CB67A27}" name="Table13" displayName="Table13" ref="A6:P16" totalsRowShown="0">
  <autoFilter ref="A6:P16" xr:uid="{CB607F5E-1DD5-41AE-B930-2E3A1CB67A27}"/>
  <tableColumns count="16">
    <tableColumn id="1" xr3:uid="{8048EFB3-6634-4A60-9EB7-F56324E7DDD8}" name=" Date" dataDxfId="90"/>
    <tableColumn id="2" xr3:uid="{32D48B10-36D8-4624-867A-C669D0689FDF}" name="Venue"/>
    <tableColumn id="3" xr3:uid="{D6836A6D-0F49-4A57-9F37-D6E9E0440A4C}" name="Type"/>
    <tableColumn id="4" xr3:uid="{959E6F46-EA0E-4C1C-941C-28BE02C409DF}" name="conditions encountered"/>
    <tableColumn id="5" xr3:uid="{03767CBA-CF25-4D1B-A920-FE20F35CA4E6}" name="Hours"/>
    <tableColumn id="6" xr3:uid="{7FF8F3D7-6C05-44FB-817B-C35C3DA241A7}" name="Metres"/>
    <tableColumn id="7" xr3:uid="{8B20D284-49D2-40BA-B8F2-FE04165283CC}" name="# in Party"/>
    <tableColumn id="8" xr3:uid="{F9F07806-F665-44C8-AD5D-823FFCC3A087}" name="Grade"/>
    <tableColumn id="9" xr3:uid="{7FA9F909-1876-40FA-B120-C7BA2E8F4446}" name="Recreation"/>
    <tableColumn id="10" xr3:uid="{AA8315F8-79C5-4059-B478-3C056827BC72}" name="Participant"/>
    <tableColumn id="11" xr3:uid="{D513B7A9-7049-4EB8-87C4-86CF36AC63AF}" name="Leading"/>
    <tableColumn id="12" xr3:uid="{F451785B-13E3-420A-9BC0-92AB454E21ED}" name="Teaching"/>
    <tableColumn id="13" xr3:uid="{E9B6A64D-AC55-44FD-8B06-A7FACB8BEB53}" name="Client Description"/>
    <tableColumn id="14" xr3:uid="{C1F80511-8CE9-458A-9D5F-AC274204A9CB}" name="Organisation/Business"/>
    <tableColumn id="15" xr3:uid="{0E96E0C2-844A-4861-8E75-77F4ABB06384}" name="Verify" dataDxfId="89"/>
    <tableColumn id="16" xr3:uid="{5CE3FFB5-B64B-44A7-9650-021571060FF7}" name="Notes" dataDxfId="8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FF"/>
    <outlinePr summaryBelow="0" summaryRight="0"/>
  </sheetPr>
  <dimension ref="A1:L25"/>
  <sheetViews>
    <sheetView showGridLines="0" zoomScale="85" workbookViewId="0">
      <pane ySplit="3" topLeftCell="A4" activePane="bottomLeft" state="frozen"/>
      <selection pane="bottomLeft" activeCell="A4" sqref="A4"/>
    </sheetView>
  </sheetViews>
  <sheetFormatPr defaultColWidth="17.28515625" defaultRowHeight="15" customHeight="1"/>
  <cols>
    <col min="1" max="1" width="11.7109375" style="136" customWidth="1"/>
    <col min="2" max="2" width="31.140625" customWidth="1"/>
    <col min="3" max="3" width="15" customWidth="1"/>
    <col min="4" max="4" width="21.42578125" customWidth="1"/>
    <col min="5" max="5" width="89.28515625" style="24" customWidth="1"/>
    <col min="6" max="6" width="9.140625" customWidth="1"/>
    <col min="7" max="7" width="10.140625" customWidth="1"/>
    <col min="8" max="8" width="9.7109375" style="136" customWidth="1"/>
    <col min="9" max="9" width="13.7109375" customWidth="1"/>
    <col min="10" max="10" width="21.28515625" customWidth="1"/>
    <col min="11" max="11" width="30.85546875" customWidth="1"/>
    <col min="12" max="12" width="9.85546875" customWidth="1"/>
  </cols>
  <sheetData>
    <row r="1" spans="1:12" ht="34.5" customHeight="1">
      <c r="A1" s="270" t="s">
        <v>0</v>
      </c>
      <c r="B1" s="270"/>
      <c r="C1" s="270"/>
      <c r="D1" s="270"/>
      <c r="E1" s="270"/>
      <c r="F1" s="270"/>
      <c r="G1" s="266"/>
      <c r="H1" s="266"/>
      <c r="I1" s="266"/>
      <c r="J1" s="266"/>
      <c r="K1" s="266"/>
      <c r="L1" s="266"/>
    </row>
    <row r="2" spans="1:12" ht="65.25" customHeight="1">
      <c r="A2" s="267" t="s">
        <v>1</v>
      </c>
      <c r="B2" s="268"/>
      <c r="C2" s="269" t="s">
        <v>2</v>
      </c>
      <c r="D2" s="269"/>
      <c r="E2" s="269"/>
      <c r="F2" s="269"/>
      <c r="G2" s="265"/>
      <c r="H2" s="265"/>
      <c r="I2" s="265"/>
      <c r="J2" s="265"/>
      <c r="K2" s="265"/>
      <c r="L2" s="265"/>
    </row>
    <row r="3" spans="1:12" ht="30" customHeight="1">
      <c r="A3" s="193" t="s">
        <v>3</v>
      </c>
      <c r="B3" s="192" t="s">
        <v>4</v>
      </c>
      <c r="C3" s="192" t="s">
        <v>5</v>
      </c>
      <c r="D3" s="192" t="s">
        <v>6</v>
      </c>
      <c r="E3" s="192" t="s">
        <v>7</v>
      </c>
      <c r="F3" s="263" t="s">
        <v>8</v>
      </c>
      <c r="G3" s="110"/>
      <c r="H3"/>
    </row>
    <row r="4" spans="1:12" ht="16.149999999999999" customHeight="1">
      <c r="A4" s="142"/>
      <c r="B4" s="25"/>
      <c r="C4" s="25"/>
      <c r="D4" s="81"/>
      <c r="E4" s="264"/>
      <c r="F4" s="138"/>
      <c r="G4" s="24"/>
      <c r="H4"/>
    </row>
    <row r="5" spans="1:12" ht="15.75" customHeight="1">
      <c r="A5" s="141"/>
      <c r="B5" s="25"/>
      <c r="C5" s="25"/>
      <c r="D5" s="25"/>
      <c r="E5" s="138"/>
      <c r="F5" s="138"/>
      <c r="G5" s="24"/>
      <c r="H5"/>
    </row>
    <row r="6" spans="1:12" ht="15.75" customHeight="1">
      <c r="A6" s="141"/>
      <c r="B6" s="25"/>
      <c r="C6" s="25"/>
      <c r="D6" s="25"/>
      <c r="E6" s="139"/>
      <c r="F6" s="139"/>
      <c r="G6" s="24"/>
      <c r="H6"/>
    </row>
    <row r="7" spans="1:12" ht="15.75" customHeight="1">
      <c r="A7" s="143"/>
      <c r="B7" s="25"/>
      <c r="C7" s="25"/>
      <c r="D7" s="25"/>
      <c r="E7" s="139"/>
      <c r="F7" s="139"/>
      <c r="G7" s="24"/>
      <c r="H7"/>
    </row>
    <row r="8" spans="1:12" ht="15.75" customHeight="1">
      <c r="A8" s="143"/>
      <c r="B8" s="25"/>
      <c r="C8" s="25"/>
      <c r="D8" s="25"/>
      <c r="E8" s="139"/>
      <c r="F8" s="139"/>
      <c r="G8" s="24"/>
      <c r="H8"/>
    </row>
    <row r="9" spans="1:12" ht="15.75" customHeight="1">
      <c r="A9" s="143"/>
      <c r="B9" s="25"/>
      <c r="C9" s="25"/>
      <c r="D9" s="25"/>
      <c r="E9" s="139"/>
      <c r="F9" s="139"/>
      <c r="G9" s="24"/>
      <c r="H9"/>
    </row>
    <row r="10" spans="1:12" ht="15.75" customHeight="1">
      <c r="A10" s="143"/>
      <c r="B10" s="25"/>
      <c r="C10" s="25"/>
      <c r="D10" s="25"/>
      <c r="E10" s="139"/>
      <c r="F10" s="139"/>
      <c r="G10" s="24"/>
      <c r="H10"/>
    </row>
    <row r="11" spans="1:12" ht="15.75" customHeight="1">
      <c r="A11" s="143"/>
      <c r="B11" s="25"/>
      <c r="C11" s="25"/>
      <c r="D11" s="25"/>
      <c r="E11" s="139"/>
      <c r="F11" s="139"/>
      <c r="G11" s="24"/>
      <c r="H11"/>
    </row>
    <row r="12" spans="1:12" ht="15.75" customHeight="1">
      <c r="A12" s="143"/>
      <c r="B12" s="25"/>
      <c r="C12" s="25"/>
      <c r="D12" s="25"/>
      <c r="E12" s="139"/>
      <c r="F12" s="139"/>
      <c r="G12" s="24"/>
      <c r="H12"/>
    </row>
    <row r="13" spans="1:12" ht="16.5" customHeight="1">
      <c r="A13" s="144"/>
      <c r="B13" s="137"/>
      <c r="C13" s="137"/>
      <c r="D13" s="137"/>
      <c r="E13" s="140"/>
      <c r="F13" s="140"/>
      <c r="G13" s="24"/>
      <c r="H13"/>
    </row>
    <row r="14" spans="1:12" ht="15.75" customHeight="1">
      <c r="A14" s="145"/>
      <c r="B14" s="26"/>
      <c r="C14" s="26"/>
      <c r="D14" s="26"/>
      <c r="E14" s="26"/>
      <c r="F14" s="106"/>
      <c r="G14" s="26"/>
      <c r="H14" s="147"/>
      <c r="I14" s="26"/>
      <c r="J14" s="26"/>
      <c r="K14" s="26"/>
      <c r="L14" s="26"/>
    </row>
    <row r="15" spans="1:12" ht="15.75" customHeight="1">
      <c r="A15" s="145"/>
      <c r="B15" s="26"/>
      <c r="C15" s="26"/>
      <c r="D15" s="26"/>
      <c r="E15" s="26"/>
      <c r="F15" s="106"/>
      <c r="G15" s="26"/>
      <c r="H15" s="147"/>
      <c r="I15" s="26"/>
      <c r="J15" s="26"/>
      <c r="K15" s="26"/>
      <c r="L15" s="26"/>
    </row>
    <row r="16" spans="1:12" ht="15.75" customHeight="1">
      <c r="A16" s="146"/>
      <c r="B16" s="27"/>
      <c r="C16" s="27"/>
      <c r="D16" s="27"/>
      <c r="E16" s="27"/>
      <c r="F16" s="24"/>
      <c r="G16" s="27"/>
      <c r="H16" s="148"/>
      <c r="I16" s="27"/>
      <c r="J16" s="27"/>
      <c r="K16" s="27"/>
      <c r="L16" s="27"/>
    </row>
    <row r="17" spans="1:12" ht="15.75" customHeight="1">
      <c r="A17" s="146"/>
      <c r="B17" s="27"/>
      <c r="C17" s="27"/>
      <c r="D17" s="27"/>
      <c r="E17" s="27"/>
      <c r="F17" s="24"/>
      <c r="G17" s="27"/>
      <c r="H17" s="148"/>
      <c r="I17" s="27"/>
      <c r="J17" s="27"/>
      <c r="K17" s="27"/>
      <c r="L17" s="27"/>
    </row>
    <row r="18" spans="1:12" ht="15.75" customHeight="1">
      <c r="A18" s="146"/>
      <c r="B18" s="27"/>
      <c r="C18" s="27"/>
      <c r="D18" s="27"/>
      <c r="E18" s="27"/>
      <c r="F18" s="24"/>
      <c r="G18" s="27"/>
      <c r="H18" s="148"/>
      <c r="I18" s="27"/>
      <c r="J18" s="27"/>
      <c r="K18" s="27"/>
      <c r="L18" s="27"/>
    </row>
    <row r="19" spans="1:12" ht="15.75" customHeight="1">
      <c r="A19" s="146"/>
      <c r="B19" s="27"/>
      <c r="C19" s="27"/>
      <c r="D19" s="27"/>
      <c r="E19" s="27"/>
      <c r="F19" s="24"/>
      <c r="G19" s="27"/>
      <c r="H19" s="148"/>
      <c r="I19" s="27"/>
      <c r="J19" s="27"/>
      <c r="K19" s="27"/>
      <c r="L19" s="27"/>
    </row>
    <row r="20" spans="1:12" ht="15.75" customHeight="1">
      <c r="A20" s="146"/>
      <c r="B20" s="27"/>
      <c r="C20" s="27"/>
      <c r="D20" s="27"/>
      <c r="E20" s="27"/>
      <c r="F20" s="24"/>
      <c r="G20" s="27"/>
      <c r="H20" s="148"/>
      <c r="I20" s="27"/>
      <c r="J20" s="27"/>
      <c r="K20" s="27"/>
      <c r="L20" s="27"/>
    </row>
    <row r="21" spans="1:12" ht="15.75" customHeight="1">
      <c r="A21" s="146"/>
      <c r="B21" s="27"/>
      <c r="C21" s="27"/>
      <c r="D21" s="27"/>
      <c r="E21" s="27"/>
      <c r="F21" s="24"/>
      <c r="G21" s="27"/>
      <c r="H21" s="148"/>
      <c r="I21" s="27"/>
      <c r="J21" s="27"/>
      <c r="K21" s="27"/>
      <c r="L21" s="27"/>
    </row>
    <row r="22" spans="1:12" ht="15.75" customHeight="1">
      <c r="A22" s="146"/>
      <c r="B22" s="27"/>
      <c r="C22" s="27"/>
      <c r="D22" s="27"/>
      <c r="E22" s="27"/>
      <c r="F22" s="24"/>
      <c r="G22" s="27"/>
      <c r="H22" s="148"/>
      <c r="I22" s="27"/>
      <c r="J22" s="27"/>
      <c r="K22" s="27"/>
      <c r="L22" s="27"/>
    </row>
    <row r="23" spans="1:12" ht="15.75" customHeight="1">
      <c r="A23" s="146"/>
      <c r="B23" s="27"/>
      <c r="C23" s="27"/>
      <c r="D23" s="27"/>
      <c r="E23" s="27"/>
      <c r="F23" s="24"/>
      <c r="G23" s="27"/>
      <c r="H23" s="148"/>
      <c r="I23" s="27"/>
      <c r="J23" s="27"/>
      <c r="K23" s="27"/>
      <c r="L23" s="27"/>
    </row>
    <row r="24" spans="1:12" ht="15.75" customHeight="1">
      <c r="A24" s="146"/>
      <c r="B24" s="27"/>
      <c r="C24" s="27"/>
      <c r="D24" s="27"/>
      <c r="E24" s="27"/>
      <c r="F24" s="24"/>
      <c r="G24" s="27"/>
      <c r="H24" s="148"/>
      <c r="I24" s="27"/>
      <c r="J24" s="27"/>
      <c r="K24" s="27"/>
      <c r="L24" s="27"/>
    </row>
    <row r="25" spans="1:12" ht="15.75" customHeight="1">
      <c r="A25" s="146"/>
      <c r="B25" s="27"/>
      <c r="C25" s="27"/>
      <c r="D25" s="27"/>
      <c r="E25" s="27"/>
      <c r="F25" s="24"/>
      <c r="G25" s="27"/>
      <c r="H25" s="148"/>
      <c r="I25" s="27"/>
      <c r="J25" s="27"/>
      <c r="K25" s="27"/>
      <c r="L25" s="27"/>
    </row>
  </sheetData>
  <mergeCells count="3">
    <mergeCell ref="A2:B2"/>
    <mergeCell ref="C2:F2"/>
    <mergeCell ref="A1:F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00"/>
    <outlinePr summaryBelow="0" summaryRight="0"/>
  </sheetPr>
  <dimension ref="A1:Q23"/>
  <sheetViews>
    <sheetView zoomScale="55" workbookViewId="0">
      <pane ySplit="6" topLeftCell="A7" activePane="bottomLeft" state="frozen"/>
      <selection pane="bottomLeft" activeCell="A7" sqref="A7:P7"/>
    </sheetView>
  </sheetViews>
  <sheetFormatPr defaultColWidth="17.28515625" defaultRowHeight="15" customHeight="1"/>
  <cols>
    <col min="1" max="1" width="13" style="229" customWidth="1"/>
    <col min="2" max="2" width="28.7109375" customWidth="1"/>
    <col min="3" max="3" width="15.5703125" customWidth="1"/>
    <col min="4" max="4" width="25" customWidth="1"/>
    <col min="5" max="5" width="11.28515625" customWidth="1"/>
    <col min="6" max="6" width="9.85546875" customWidth="1"/>
    <col min="7" max="7" width="11.85546875" customWidth="1"/>
    <col min="8" max="8" width="10.28515625" customWidth="1"/>
    <col min="9" max="10" width="13.140625" customWidth="1"/>
    <col min="11" max="11" width="12.85546875" customWidth="1"/>
    <col min="12" max="12" width="11.42578125" customWidth="1"/>
    <col min="13" max="13" width="22.7109375" customWidth="1"/>
    <col min="14" max="14" width="27.7109375" customWidth="1"/>
    <col min="15" max="15" width="27.42578125" customWidth="1"/>
    <col min="16" max="16" width="49.7109375" customWidth="1"/>
  </cols>
  <sheetData>
    <row r="1" spans="1:17" ht="34.5" customHeight="1">
      <c r="A1" s="302" t="s">
        <v>129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</row>
    <row r="2" spans="1:17" ht="17.25" customHeight="1">
      <c r="A2" s="225" t="s">
        <v>62</v>
      </c>
      <c r="B2" s="297"/>
      <c r="C2" s="317"/>
      <c r="D2" s="317"/>
      <c r="I2" s="298"/>
      <c r="J2" s="321"/>
      <c r="K2" s="321"/>
      <c r="L2" s="321"/>
      <c r="M2" s="321"/>
      <c r="N2" s="321"/>
      <c r="O2" s="109" t="s">
        <v>65</v>
      </c>
      <c r="P2" s="21"/>
    </row>
    <row r="3" spans="1:17" ht="18" customHeight="1">
      <c r="A3" s="225" t="s">
        <v>67</v>
      </c>
      <c r="B3" s="303"/>
      <c r="C3" s="321"/>
      <c r="D3" s="321"/>
      <c r="E3" s="36"/>
      <c r="F3" s="36"/>
      <c r="G3" s="36"/>
      <c r="H3" s="36"/>
      <c r="I3" s="300" t="s">
        <v>96</v>
      </c>
      <c r="J3" s="321"/>
      <c r="K3" s="321"/>
      <c r="L3" s="321"/>
      <c r="M3" s="321"/>
      <c r="N3" s="321"/>
      <c r="O3" s="321"/>
      <c r="P3" s="327"/>
    </row>
    <row r="4" spans="1:17" ht="51" customHeight="1">
      <c r="A4" s="226" t="s">
        <v>10</v>
      </c>
      <c r="B4" s="3" t="s">
        <v>130</v>
      </c>
      <c r="C4" s="3" t="s">
        <v>124</v>
      </c>
      <c r="D4" s="3" t="s">
        <v>131</v>
      </c>
      <c r="E4" s="3" t="s">
        <v>132</v>
      </c>
      <c r="F4" s="59" t="s">
        <v>126</v>
      </c>
      <c r="G4" s="61" t="s">
        <v>73</v>
      </c>
      <c r="H4" s="62" t="s">
        <v>74</v>
      </c>
      <c r="I4" s="280" t="s">
        <v>100</v>
      </c>
      <c r="J4" s="281"/>
      <c r="K4" s="281"/>
      <c r="L4" s="282"/>
      <c r="M4" s="3" t="s">
        <v>77</v>
      </c>
      <c r="N4" s="3" t="s">
        <v>78</v>
      </c>
      <c r="O4" s="4" t="s">
        <v>101</v>
      </c>
      <c r="P4" s="6" t="s">
        <v>16</v>
      </c>
    </row>
    <row r="5" spans="1:17" ht="16.5" customHeight="1">
      <c r="A5" s="227" t="s">
        <v>17</v>
      </c>
      <c r="B5" s="12"/>
      <c r="C5" s="12"/>
      <c r="D5" s="12"/>
      <c r="E5" s="223">
        <f>SUM(Table13[Hours])</f>
        <v>0</v>
      </c>
      <c r="F5" s="223">
        <f>SUM(Table13[Metres])</f>
        <v>0</v>
      </c>
      <c r="G5" s="223">
        <f>SUM(Table13['# in Party])</f>
        <v>0</v>
      </c>
      <c r="H5" s="12"/>
      <c r="I5" s="224">
        <f>SUM(Table13[Recreation])</f>
        <v>0</v>
      </c>
      <c r="J5" s="224">
        <f>SUM(Table13[Participant])</f>
        <v>0</v>
      </c>
      <c r="K5" s="224">
        <f>SUM(Table13[Leading])</f>
        <v>0</v>
      </c>
      <c r="L5" s="224">
        <f>SUM(Table13[Teaching])</f>
        <v>0</v>
      </c>
      <c r="M5" s="12"/>
      <c r="N5" s="12"/>
      <c r="O5" s="12"/>
      <c r="P5" s="12"/>
    </row>
    <row r="6" spans="1:17" ht="15" customHeight="1">
      <c r="A6" s="228" t="s">
        <v>133</v>
      </c>
      <c r="B6" t="s">
        <v>18</v>
      </c>
      <c r="C6" t="s">
        <v>5</v>
      </c>
      <c r="D6" t="s">
        <v>134</v>
      </c>
      <c r="E6" t="s">
        <v>135</v>
      </c>
      <c r="F6" t="s">
        <v>116</v>
      </c>
      <c r="G6" s="68" t="s">
        <v>82</v>
      </c>
      <c r="H6" s="68" t="s">
        <v>74</v>
      </c>
      <c r="I6" t="s">
        <v>48</v>
      </c>
      <c r="J6" t="s">
        <v>50</v>
      </c>
      <c r="K6" t="s">
        <v>51</v>
      </c>
      <c r="L6" t="s">
        <v>52</v>
      </c>
      <c r="M6" t="s">
        <v>105</v>
      </c>
      <c r="N6" t="s">
        <v>85</v>
      </c>
      <c r="O6" s="68" t="s">
        <v>106</v>
      </c>
      <c r="P6" s="68" t="s">
        <v>22</v>
      </c>
    </row>
    <row r="7" spans="1:17" ht="15" customHeight="1">
      <c r="A7" s="228">
        <v>45373</v>
      </c>
      <c r="G7" s="68"/>
      <c r="H7" s="68"/>
      <c r="O7" s="68"/>
      <c r="P7" s="68"/>
    </row>
    <row r="8" spans="1:17" ht="15" customHeight="1">
      <c r="A8" s="228"/>
      <c r="G8" s="68"/>
      <c r="H8" s="68"/>
      <c r="O8" s="68"/>
      <c r="P8" s="68"/>
      <c r="Q8" s="68"/>
    </row>
    <row r="9" spans="1:17" ht="15" customHeight="1">
      <c r="A9" s="228"/>
      <c r="G9" s="68"/>
      <c r="H9" s="68"/>
      <c r="O9" s="68"/>
      <c r="P9" s="68"/>
      <c r="Q9" s="68"/>
    </row>
    <row r="10" spans="1:17" ht="15" customHeight="1">
      <c r="A10" s="228"/>
      <c r="G10" s="68"/>
      <c r="O10" s="68"/>
      <c r="P10" s="68"/>
      <c r="Q10" s="68"/>
    </row>
    <row r="11" spans="1:17" ht="15" customHeight="1">
      <c r="O11" s="68"/>
      <c r="P11" s="68"/>
      <c r="Q11" s="68"/>
    </row>
    <row r="12" spans="1:17" ht="15" customHeight="1">
      <c r="O12" s="68"/>
      <c r="P12" s="68"/>
      <c r="Q12" s="68"/>
    </row>
    <row r="13" spans="1:17" ht="15" customHeight="1">
      <c r="O13" s="68"/>
      <c r="P13" s="68"/>
      <c r="Q13" s="68"/>
    </row>
    <row r="14" spans="1:17" ht="15" customHeight="1">
      <c r="O14" s="68"/>
      <c r="P14" s="68"/>
      <c r="Q14" s="68"/>
    </row>
    <row r="15" spans="1:17" ht="15" customHeight="1">
      <c r="O15" s="68"/>
      <c r="P15" s="68"/>
      <c r="Q15" s="68"/>
    </row>
    <row r="16" spans="1:17" ht="15" customHeight="1">
      <c r="O16" s="37"/>
      <c r="P16" s="68"/>
      <c r="Q16" s="68"/>
    </row>
    <row r="17" spans="15:17" ht="15" customHeight="1">
      <c r="O17" s="37"/>
      <c r="P17" s="68"/>
      <c r="Q17" s="68"/>
    </row>
    <row r="18" spans="15:17" ht="15" customHeight="1">
      <c r="O18" s="37"/>
      <c r="P18" s="68"/>
      <c r="Q18" s="68"/>
    </row>
    <row r="19" spans="15:17" ht="15" customHeight="1">
      <c r="O19" s="37"/>
      <c r="P19" s="68"/>
      <c r="Q19" s="68"/>
    </row>
    <row r="20" spans="15:17" ht="15" customHeight="1">
      <c r="O20" s="37"/>
      <c r="P20" s="68"/>
      <c r="Q20" s="68"/>
    </row>
    <row r="21" spans="15:17" ht="15" customHeight="1">
      <c r="O21" s="37"/>
      <c r="P21" s="68"/>
      <c r="Q21" s="68"/>
    </row>
    <row r="22" spans="15:17" ht="15" customHeight="1">
      <c r="O22" s="37"/>
      <c r="P22" s="68"/>
      <c r="Q22" s="68"/>
    </row>
    <row r="23" spans="15:17" ht="15" customHeight="1">
      <c r="O23" s="37"/>
      <c r="P23" s="68"/>
      <c r="Q23" s="68"/>
    </row>
  </sheetData>
  <mergeCells count="6">
    <mergeCell ref="I4:L4"/>
    <mergeCell ref="I2:N2"/>
    <mergeCell ref="I3:P3"/>
    <mergeCell ref="A1:P1"/>
    <mergeCell ref="B2:D2"/>
    <mergeCell ref="B3:D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outlinePr summaryBelow="0" summaryRight="0"/>
  </sheetPr>
  <dimension ref="A1:Q15"/>
  <sheetViews>
    <sheetView zoomScale="50" zoomScaleNormal="50" workbookViewId="0">
      <pane ySplit="6" topLeftCell="A7" activePane="bottomLeft" state="frozen"/>
      <selection pane="bottomLeft" activeCell="A7" sqref="A7"/>
    </sheetView>
  </sheetViews>
  <sheetFormatPr defaultColWidth="17.28515625" defaultRowHeight="15" customHeight="1"/>
  <cols>
    <col min="1" max="1" width="13" style="136" customWidth="1"/>
    <col min="2" max="2" width="42.28515625" customWidth="1"/>
    <col min="3" max="5" width="15.5703125" customWidth="1"/>
    <col min="6" max="6" width="15" customWidth="1"/>
    <col min="7" max="7" width="10" customWidth="1"/>
    <col min="8" max="8" width="10.7109375" customWidth="1"/>
    <col min="9" max="10" width="13.140625" customWidth="1"/>
    <col min="11" max="11" width="12.85546875" customWidth="1"/>
    <col min="12" max="12" width="12.28515625" customWidth="1"/>
    <col min="13" max="13" width="22.7109375" customWidth="1"/>
    <col min="14" max="14" width="27.7109375" customWidth="1"/>
    <col min="15" max="15" width="27.42578125" customWidth="1"/>
    <col min="16" max="16" width="49.42578125" customWidth="1"/>
  </cols>
  <sheetData>
    <row r="1" spans="1:17" ht="34.5" customHeight="1">
      <c r="A1" s="305" t="s">
        <v>136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7" ht="20.25" customHeight="1">
      <c r="A2" s="232" t="s">
        <v>62</v>
      </c>
      <c r="B2" s="297" t="s">
        <v>94</v>
      </c>
      <c r="C2" s="317"/>
      <c r="D2" s="317"/>
      <c r="E2" s="317"/>
      <c r="F2" s="317"/>
      <c r="I2" s="298"/>
      <c r="J2" s="321"/>
      <c r="K2" s="321"/>
      <c r="L2" s="321"/>
      <c r="M2" s="321"/>
      <c r="N2" s="321"/>
      <c r="O2" s="109" t="s">
        <v>65</v>
      </c>
      <c r="P2" s="21"/>
    </row>
    <row r="3" spans="1:17" ht="20.25" customHeight="1">
      <c r="A3" s="232" t="s">
        <v>67</v>
      </c>
      <c r="B3" s="289" t="s">
        <v>68</v>
      </c>
      <c r="C3" s="321"/>
      <c r="D3" s="321"/>
      <c r="E3" s="321"/>
      <c r="F3" s="321"/>
      <c r="G3" s="36"/>
      <c r="H3" s="36"/>
      <c r="I3" s="300" t="s">
        <v>137</v>
      </c>
      <c r="J3" s="321"/>
      <c r="K3" s="321"/>
      <c r="L3" s="321"/>
      <c r="M3" s="321"/>
      <c r="N3" s="327"/>
      <c r="O3" s="304" t="s">
        <v>138</v>
      </c>
      <c r="P3" s="317"/>
    </row>
    <row r="4" spans="1:17" ht="50.25" customHeight="1">
      <c r="A4" s="150" t="s">
        <v>10</v>
      </c>
      <c r="B4" s="4" t="s">
        <v>139</v>
      </c>
      <c r="C4" s="73" t="s">
        <v>140</v>
      </c>
      <c r="D4" s="73" t="s">
        <v>141</v>
      </c>
      <c r="E4" s="73" t="s">
        <v>142</v>
      </c>
      <c r="F4" s="61" t="s">
        <v>143</v>
      </c>
      <c r="G4" s="61" t="s">
        <v>144</v>
      </c>
      <c r="H4" s="61" t="s">
        <v>73</v>
      </c>
      <c r="I4" s="280" t="s">
        <v>100</v>
      </c>
      <c r="J4" s="281"/>
      <c r="K4" s="281"/>
      <c r="L4" s="282"/>
      <c r="M4" s="3" t="s">
        <v>77</v>
      </c>
      <c r="N4" s="3" t="s">
        <v>78</v>
      </c>
      <c r="O4" s="4" t="s">
        <v>101</v>
      </c>
      <c r="P4" s="6" t="s">
        <v>16</v>
      </c>
    </row>
    <row r="5" spans="1:17" ht="16.5" customHeight="1">
      <c r="A5" s="151" t="s">
        <v>17</v>
      </c>
      <c r="B5" s="12"/>
      <c r="C5" s="12"/>
      <c r="D5" s="12"/>
      <c r="E5" s="12"/>
      <c r="F5" s="230">
        <f>SUM(Table14[Metres])</f>
        <v>0</v>
      </c>
      <c r="G5" s="12"/>
      <c r="H5" s="231">
        <f>SUM(Table14['# in Party])</f>
        <v>0</v>
      </c>
      <c r="I5" s="231">
        <f>SUM(Table14[Recreation])</f>
        <v>0</v>
      </c>
      <c r="J5" s="231">
        <f>SUM(Table14[Participant])</f>
        <v>0</v>
      </c>
      <c r="K5" s="231">
        <f>SUM(Table14[Leading])</f>
        <v>0</v>
      </c>
      <c r="L5" s="231">
        <f>SUM(Table14[Teaching])</f>
        <v>0</v>
      </c>
      <c r="M5" s="12"/>
      <c r="N5" s="12"/>
      <c r="O5" s="12"/>
      <c r="P5" s="12"/>
    </row>
    <row r="6" spans="1:17" ht="16.5" customHeight="1">
      <c r="A6" s="136" t="s">
        <v>3</v>
      </c>
      <c r="B6" t="s">
        <v>18</v>
      </c>
      <c r="C6" t="s">
        <v>5</v>
      </c>
      <c r="D6" t="s">
        <v>141</v>
      </c>
      <c r="E6" t="s">
        <v>145</v>
      </c>
      <c r="F6" t="s">
        <v>116</v>
      </c>
      <c r="G6" t="s">
        <v>144</v>
      </c>
      <c r="H6" t="s">
        <v>82</v>
      </c>
      <c r="I6" t="s">
        <v>48</v>
      </c>
      <c r="J6" t="s">
        <v>50</v>
      </c>
      <c r="K6" t="s">
        <v>51</v>
      </c>
      <c r="L6" t="s">
        <v>52</v>
      </c>
      <c r="M6" t="s">
        <v>105</v>
      </c>
      <c r="N6" t="s">
        <v>85</v>
      </c>
      <c r="O6" t="s">
        <v>146</v>
      </c>
      <c r="P6" t="s">
        <v>22</v>
      </c>
    </row>
    <row r="7" spans="1:17" ht="15" customHeight="1">
      <c r="A7" s="233"/>
      <c r="B7" s="37"/>
      <c r="C7" s="37"/>
      <c r="D7" s="37"/>
      <c r="E7" s="37"/>
      <c r="G7" s="37"/>
      <c r="H7" s="38"/>
      <c r="O7" s="37"/>
      <c r="P7" s="37"/>
    </row>
    <row r="8" spans="1:17" ht="15" customHeight="1">
      <c r="A8" s="233"/>
      <c r="B8" s="37"/>
      <c r="D8" s="37"/>
      <c r="E8" s="37"/>
      <c r="G8" s="37"/>
      <c r="H8" s="38"/>
      <c r="O8" s="37"/>
      <c r="P8" s="37"/>
    </row>
    <row r="9" spans="1:17" ht="15" customHeight="1">
      <c r="A9" s="233"/>
      <c r="B9" s="37"/>
      <c r="E9" s="37"/>
      <c r="P9" s="37"/>
    </row>
    <row r="10" spans="1:17" ht="15" customHeight="1">
      <c r="A10" s="233"/>
      <c r="B10" s="37"/>
      <c r="E10" s="37"/>
      <c r="Q10" s="37"/>
    </row>
    <row r="11" spans="1:17" ht="15" customHeight="1">
      <c r="A11" s="233"/>
      <c r="B11" s="37"/>
      <c r="E11" s="37"/>
      <c r="Q11" s="37"/>
    </row>
    <row r="12" spans="1:17" ht="15" customHeight="1">
      <c r="Q12" s="37"/>
    </row>
    <row r="13" spans="1:17" ht="15" customHeight="1">
      <c r="Q13" s="30"/>
    </row>
    <row r="14" spans="1:17" ht="15" customHeight="1">
      <c r="Q14" s="30"/>
    </row>
    <row r="15" spans="1:17" ht="15" customHeight="1">
      <c r="Q15" s="30"/>
    </row>
  </sheetData>
  <mergeCells count="7">
    <mergeCell ref="I4:L4"/>
    <mergeCell ref="I2:N2"/>
    <mergeCell ref="O3:P3"/>
    <mergeCell ref="I3:N3"/>
    <mergeCell ref="A1:P1"/>
    <mergeCell ref="B2:F2"/>
    <mergeCell ref="B3:F3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BF9000"/>
    <outlinePr summaryBelow="0" summaryRight="0"/>
  </sheetPr>
  <dimension ref="A1:L39"/>
  <sheetViews>
    <sheetView zoomScale="45" workbookViewId="0">
      <pane ySplit="6" topLeftCell="A7" activePane="bottomLeft" state="frozen"/>
      <selection pane="bottomLeft"/>
    </sheetView>
  </sheetViews>
  <sheetFormatPr defaultColWidth="17.28515625" defaultRowHeight="15" customHeight="1"/>
  <cols>
    <col min="1" max="1" width="14.28515625" style="136" customWidth="1"/>
    <col min="2" max="2" width="14.85546875" customWidth="1"/>
    <col min="3" max="3" width="15.5703125" customWidth="1"/>
    <col min="4" max="4" width="21" customWidth="1"/>
    <col min="5" max="5" width="14.28515625" customWidth="1"/>
    <col min="6" max="6" width="13.85546875" customWidth="1"/>
    <col min="7" max="8" width="12.85546875" customWidth="1"/>
    <col min="9" max="9" width="22.7109375" customWidth="1"/>
    <col min="10" max="10" width="27.7109375" customWidth="1"/>
    <col min="11" max="11" width="27.42578125" customWidth="1"/>
    <col min="12" max="12" width="50.7109375" customWidth="1"/>
  </cols>
  <sheetData>
    <row r="1" spans="1:12" ht="29.25" customHeight="1">
      <c r="A1" s="307" t="s">
        <v>147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ht="17.25" customHeight="1">
      <c r="A2" s="234" t="s">
        <v>62</v>
      </c>
      <c r="B2" s="297" t="s">
        <v>94</v>
      </c>
      <c r="C2" s="317"/>
      <c r="D2" s="317"/>
      <c r="E2" s="306"/>
      <c r="F2" s="321"/>
      <c r="G2" s="321"/>
      <c r="H2" s="321"/>
      <c r="I2" s="321"/>
      <c r="J2" s="321"/>
      <c r="K2" s="23" t="s">
        <v>65</v>
      </c>
      <c r="L2" s="21"/>
    </row>
    <row r="3" spans="1:12" ht="17.25" customHeight="1">
      <c r="A3" s="234" t="s">
        <v>67</v>
      </c>
      <c r="B3" s="289" t="s">
        <v>68</v>
      </c>
      <c r="C3" s="321"/>
      <c r="D3" s="321"/>
      <c r="E3" s="300" t="s">
        <v>118</v>
      </c>
      <c r="F3" s="321"/>
      <c r="G3" s="321"/>
      <c r="H3" s="321"/>
      <c r="I3" s="321"/>
      <c r="J3" s="327"/>
      <c r="K3" s="299"/>
      <c r="L3" s="317"/>
    </row>
    <row r="4" spans="1:12" ht="46.15" customHeight="1">
      <c r="A4" s="150" t="s">
        <v>10</v>
      </c>
      <c r="B4" s="3" t="s">
        <v>119</v>
      </c>
      <c r="C4" s="3" t="s">
        <v>148</v>
      </c>
      <c r="D4" s="3" t="s">
        <v>149</v>
      </c>
      <c r="E4" s="280" t="s">
        <v>100</v>
      </c>
      <c r="F4" s="281"/>
      <c r="G4" s="281"/>
      <c r="H4" s="282"/>
      <c r="I4" s="3" t="s">
        <v>77</v>
      </c>
      <c r="J4" s="3" t="s">
        <v>78</v>
      </c>
      <c r="K4" s="4" t="s">
        <v>101</v>
      </c>
      <c r="L4" s="6" t="s">
        <v>16</v>
      </c>
    </row>
    <row r="5" spans="1:12" ht="16.5" customHeight="1">
      <c r="A5" s="151" t="s">
        <v>17</v>
      </c>
      <c r="B5" s="12"/>
      <c r="C5" s="12"/>
      <c r="D5" s="12"/>
      <c r="E5" s="235">
        <f>SUM(Table15[Recreation])</f>
        <v>0</v>
      </c>
      <c r="F5" s="235">
        <f>SUM(Table15[Particpant])</f>
        <v>0</v>
      </c>
      <c r="G5" s="235">
        <f>SUM(Table15[Leading])</f>
        <v>0</v>
      </c>
      <c r="H5" s="235">
        <f>SUM(Table15[Teaching])</f>
        <v>0</v>
      </c>
      <c r="I5" s="12"/>
      <c r="J5" s="12"/>
      <c r="K5" s="12"/>
      <c r="L5" s="12"/>
    </row>
    <row r="6" spans="1:12" ht="15" customHeight="1">
      <c r="A6" s="152" t="s">
        <v>3</v>
      </c>
      <c r="B6" s="17" t="s">
        <v>18</v>
      </c>
      <c r="C6" s="17" t="s">
        <v>5</v>
      </c>
      <c r="D6" s="17" t="s">
        <v>150</v>
      </c>
      <c r="E6" s="17" t="s">
        <v>48</v>
      </c>
      <c r="F6" s="17" t="s">
        <v>151</v>
      </c>
      <c r="G6" s="17" t="s">
        <v>51</v>
      </c>
      <c r="H6" s="17" t="s">
        <v>52</v>
      </c>
      <c r="I6" s="17" t="s">
        <v>105</v>
      </c>
      <c r="J6" s="17" t="s">
        <v>85</v>
      </c>
      <c r="K6" s="17" t="s">
        <v>106</v>
      </c>
      <c r="L6" s="18" t="s">
        <v>22</v>
      </c>
    </row>
    <row r="7" spans="1:12" ht="13.5" customHeight="1">
      <c r="A7" s="152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14.45">
      <c r="A8" s="15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14.45">
      <c r="A9" s="152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14.45">
      <c r="A10" s="152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14.45">
      <c r="A11" s="15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spans="1:12" ht="14.45">
      <c r="A12" s="15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4.45">
      <c r="A13" s="152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4.45">
      <c r="A14" s="15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14.45">
      <c r="A15" s="15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4.45">
      <c r="A16" s="15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4.45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4.45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4.4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4.45">
      <c r="A20" s="15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4.45">
      <c r="A21" s="15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4.45">
      <c r="A22" s="15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14.45">
      <c r="A23" s="15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4.45">
      <c r="A24" s="15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4.45">
      <c r="A25" s="15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4.45">
      <c r="A26" s="152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4.45">
      <c r="A27" s="15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14.45">
      <c r="A28" s="152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4.45">
      <c r="A29" s="152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4.45">
      <c r="A30" s="15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14.45">
      <c r="A31" s="15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t="14.45">
      <c r="A32" s="152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14.45">
      <c r="A33" s="15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14.45">
      <c r="A34" s="15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1:12" ht="14.45">
      <c r="A35" s="15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1:12" ht="14.45">
      <c r="A36" s="15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ht="14.45">
      <c r="A37" s="15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1:12" ht="14.45">
      <c r="A38" s="15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ht="14.45">
      <c r="A39" s="15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</sheetData>
  <mergeCells count="7">
    <mergeCell ref="E4:H4"/>
    <mergeCell ref="E2:J2"/>
    <mergeCell ref="K3:L3"/>
    <mergeCell ref="E3:J3"/>
    <mergeCell ref="A1:L1"/>
    <mergeCell ref="B2:D2"/>
    <mergeCell ref="B3:D3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  <outlinePr summaryBelow="0" summaryRight="0"/>
    <pageSetUpPr fitToPage="1"/>
  </sheetPr>
  <dimension ref="A1:AW38"/>
  <sheetViews>
    <sheetView zoomScale="52" workbookViewId="0">
      <pane ySplit="6" topLeftCell="A7" activePane="bottomLeft" state="frozen"/>
      <selection pane="bottomLeft" activeCell="A7" sqref="A7"/>
    </sheetView>
  </sheetViews>
  <sheetFormatPr defaultColWidth="17.28515625" defaultRowHeight="15" customHeight="1"/>
  <cols>
    <col min="1" max="1" width="14.28515625" style="136" customWidth="1"/>
    <col min="2" max="2" width="37.85546875" customWidth="1"/>
    <col min="3" max="3" width="22.85546875" customWidth="1"/>
    <col min="4" max="4" width="15.7109375" customWidth="1"/>
    <col min="5" max="5" width="15.140625" customWidth="1"/>
    <col min="6" max="7" width="14.42578125" customWidth="1"/>
    <col min="8" max="10" width="13.140625" customWidth="1"/>
    <col min="11" max="11" width="12.85546875" customWidth="1"/>
    <col min="12" max="12" width="11.42578125" customWidth="1"/>
    <col min="13" max="13" width="22.7109375" customWidth="1"/>
    <col min="14" max="14" width="27.7109375" customWidth="1"/>
    <col min="15" max="15" width="25.140625" customWidth="1"/>
    <col min="16" max="16" width="49.7109375" customWidth="1"/>
  </cols>
  <sheetData>
    <row r="1" spans="1:16" ht="25.5" customHeight="1">
      <c r="A1" s="308" t="s">
        <v>152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6" ht="16.5" customHeight="1">
      <c r="A2" s="188" t="s">
        <v>62</v>
      </c>
      <c r="B2" s="297" t="s">
        <v>94</v>
      </c>
      <c r="C2" s="317"/>
      <c r="D2" s="317"/>
      <c r="I2" s="298"/>
      <c r="J2" s="321"/>
      <c r="K2" s="321"/>
      <c r="L2" s="321"/>
      <c r="M2" s="321"/>
      <c r="N2" s="321"/>
      <c r="O2" s="109" t="s">
        <v>65</v>
      </c>
      <c r="P2" s="21"/>
    </row>
    <row r="3" spans="1:16" ht="18.75" customHeight="1">
      <c r="A3" s="188" t="s">
        <v>67</v>
      </c>
      <c r="B3" s="289" t="s">
        <v>68</v>
      </c>
      <c r="C3" s="321"/>
      <c r="D3" s="321"/>
      <c r="E3" s="36"/>
      <c r="F3" s="36"/>
      <c r="G3" s="36"/>
      <c r="H3" s="36"/>
      <c r="I3" s="300" t="s">
        <v>96</v>
      </c>
      <c r="J3" s="321"/>
      <c r="K3" s="321"/>
      <c r="L3" s="321"/>
      <c r="M3" s="321"/>
      <c r="N3" s="321"/>
      <c r="O3" s="321"/>
      <c r="P3" s="327"/>
    </row>
    <row r="4" spans="1:16" ht="51" customHeight="1">
      <c r="A4" s="150" t="s">
        <v>10</v>
      </c>
      <c r="B4" s="3" t="s">
        <v>153</v>
      </c>
      <c r="C4" s="3" t="s">
        <v>154</v>
      </c>
      <c r="D4" s="4" t="s">
        <v>155</v>
      </c>
      <c r="E4" s="61" t="s">
        <v>156</v>
      </c>
      <c r="F4" s="73" t="s">
        <v>157</v>
      </c>
      <c r="G4" s="61" t="s">
        <v>73</v>
      </c>
      <c r="H4" s="62" t="s">
        <v>74</v>
      </c>
      <c r="I4" s="280" t="s">
        <v>100</v>
      </c>
      <c r="J4" s="281"/>
      <c r="K4" s="281"/>
      <c r="L4" s="282"/>
      <c r="M4" s="3" t="s">
        <v>113</v>
      </c>
      <c r="N4" s="3" t="s">
        <v>114</v>
      </c>
      <c r="O4" s="4" t="s">
        <v>115</v>
      </c>
      <c r="P4" s="6" t="s">
        <v>16</v>
      </c>
    </row>
    <row r="5" spans="1:16" ht="16.5" customHeight="1">
      <c r="A5" s="151" t="s">
        <v>17</v>
      </c>
      <c r="B5" s="12"/>
      <c r="C5" s="12"/>
      <c r="D5" s="33"/>
      <c r="E5" s="74"/>
      <c r="F5" s="189">
        <f>SUM(Table9[Kms])</f>
        <v>10</v>
      </c>
      <c r="G5" s="189">
        <f>SUM(Table9['# in Party])</f>
        <v>0</v>
      </c>
      <c r="H5" s="12"/>
      <c r="I5" s="189">
        <f>SUM(Table9[Recreation])</f>
        <v>0</v>
      </c>
      <c r="J5" s="189">
        <f>SUM(Table9[Participant])</f>
        <v>0</v>
      </c>
      <c r="K5" s="189">
        <f>SUM(Table9[Leading])</f>
        <v>1</v>
      </c>
      <c r="L5" s="189">
        <f>SUM(Table9[Teaching])</f>
        <v>0</v>
      </c>
      <c r="M5" s="12"/>
      <c r="N5" s="12"/>
      <c r="O5" s="12"/>
      <c r="P5" s="12"/>
    </row>
    <row r="6" spans="1:16" s="30" customFormat="1" ht="15" customHeight="1">
      <c r="A6" s="175" t="s">
        <v>3</v>
      </c>
      <c r="B6" s="30" t="s">
        <v>18</v>
      </c>
      <c r="C6" s="30" t="s">
        <v>158</v>
      </c>
      <c r="D6" s="30" t="s">
        <v>83</v>
      </c>
      <c r="E6" s="30" t="s">
        <v>5</v>
      </c>
      <c r="F6" s="30" t="s">
        <v>103</v>
      </c>
      <c r="G6" s="30" t="s">
        <v>82</v>
      </c>
      <c r="H6" s="30" t="s">
        <v>74</v>
      </c>
      <c r="I6" s="30" t="s">
        <v>48</v>
      </c>
      <c r="J6" s="30" t="s">
        <v>50</v>
      </c>
      <c r="K6" s="30" t="s">
        <v>51</v>
      </c>
      <c r="L6" s="30" t="s">
        <v>52</v>
      </c>
      <c r="M6" s="30" t="s">
        <v>105</v>
      </c>
      <c r="N6" s="30" t="s">
        <v>85</v>
      </c>
      <c r="O6" s="30" t="s">
        <v>106</v>
      </c>
      <c r="P6" s="30" t="s">
        <v>22</v>
      </c>
    </row>
    <row r="7" spans="1:16" s="30" customFormat="1" ht="15" customHeight="1">
      <c r="A7" s="175">
        <v>40544</v>
      </c>
      <c r="B7" s="30" t="s">
        <v>159</v>
      </c>
      <c r="C7" s="30" t="s">
        <v>160</v>
      </c>
      <c r="E7" s="30" t="s">
        <v>161</v>
      </c>
      <c r="F7" s="30">
        <v>10</v>
      </c>
      <c r="K7" s="30">
        <v>1</v>
      </c>
      <c r="M7" s="30" t="s">
        <v>162</v>
      </c>
      <c r="N7" s="30" t="s">
        <v>163</v>
      </c>
    </row>
    <row r="8" spans="1:16" s="30" customFormat="1" ht="15" customHeight="1">
      <c r="A8" s="175"/>
    </row>
    <row r="9" spans="1:16" s="30" customFormat="1" ht="15" customHeight="1">
      <c r="A9" s="175"/>
    </row>
    <row r="10" spans="1:16" s="30" customFormat="1" ht="15" customHeight="1">
      <c r="A10" s="175"/>
    </row>
    <row r="11" spans="1:16" s="30" customFormat="1" ht="15" customHeight="1">
      <c r="A11" s="175"/>
    </row>
    <row r="12" spans="1:16" s="30" customFormat="1" ht="15" customHeight="1">
      <c r="A12" s="175"/>
    </row>
    <row r="13" spans="1:16" s="30" customFormat="1" ht="15" customHeight="1">
      <c r="A13" s="175"/>
    </row>
    <row r="14" spans="1:16" s="30" customFormat="1" ht="15" customHeight="1">
      <c r="A14" s="175"/>
    </row>
    <row r="15" spans="1:16" s="30" customFormat="1" ht="15" customHeight="1">
      <c r="A15" s="175"/>
    </row>
    <row r="16" spans="1:16" s="30" customFormat="1" ht="15" customHeight="1">
      <c r="A16" s="175"/>
    </row>
    <row r="17" spans="1:1" s="30" customFormat="1" ht="15" customHeight="1">
      <c r="A17" s="175"/>
    </row>
    <row r="18" spans="1:1" s="30" customFormat="1" ht="15" customHeight="1">
      <c r="A18" s="175"/>
    </row>
    <row r="19" spans="1:1" s="30" customFormat="1" ht="15" customHeight="1">
      <c r="A19" s="175"/>
    </row>
    <row r="20" spans="1:1" s="30" customFormat="1" ht="15" customHeight="1">
      <c r="A20" s="175"/>
    </row>
    <row r="21" spans="1:1" s="30" customFormat="1" ht="15" customHeight="1">
      <c r="A21" s="175"/>
    </row>
    <row r="22" spans="1:1" s="30" customFormat="1" ht="15" customHeight="1">
      <c r="A22" s="175"/>
    </row>
    <row r="23" spans="1:1" s="30" customFormat="1" ht="15" customHeight="1">
      <c r="A23" s="175"/>
    </row>
    <row r="24" spans="1:1" s="30" customFormat="1" ht="15" customHeight="1">
      <c r="A24" s="175"/>
    </row>
    <row r="25" spans="1:1" s="30" customFormat="1" ht="15" customHeight="1">
      <c r="A25" s="175"/>
    </row>
    <row r="26" spans="1:1" s="30" customFormat="1" ht="15" customHeight="1">
      <c r="A26" s="175"/>
    </row>
    <row r="27" spans="1:1" s="30" customFormat="1" ht="15" customHeight="1">
      <c r="A27" s="175"/>
    </row>
    <row r="28" spans="1:1" s="30" customFormat="1" ht="15" customHeight="1">
      <c r="A28" s="175"/>
    </row>
    <row r="29" spans="1:1" s="30" customFormat="1" ht="15" customHeight="1">
      <c r="A29" s="175"/>
    </row>
    <row r="30" spans="1:1" s="30" customFormat="1" ht="15" customHeight="1">
      <c r="A30" s="175"/>
    </row>
    <row r="31" spans="1:1" s="30" customFormat="1" ht="15" customHeight="1">
      <c r="A31" s="175"/>
    </row>
    <row r="32" spans="1:1" s="30" customFormat="1" ht="15" customHeight="1">
      <c r="A32" s="175"/>
    </row>
    <row r="33" spans="1:49" s="30" customFormat="1" ht="15" customHeight="1">
      <c r="A33" s="175"/>
    </row>
    <row r="34" spans="1:49" s="30" customFormat="1" ht="15" customHeight="1">
      <c r="A34" s="175"/>
    </row>
    <row r="35" spans="1:49" ht="15" customHeight="1"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</row>
    <row r="36" spans="1:49" ht="15" customHeight="1"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</row>
    <row r="37" spans="1:49" ht="15" customHeight="1"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</row>
    <row r="38" spans="1:49" ht="15" customHeight="1"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</row>
  </sheetData>
  <mergeCells count="6">
    <mergeCell ref="I4:L4"/>
    <mergeCell ref="A1:P1"/>
    <mergeCell ref="I2:N2"/>
    <mergeCell ref="I3:P3"/>
    <mergeCell ref="B2:D2"/>
    <mergeCell ref="B3:D3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outlinePr summaryBelow="0" summaryRight="0"/>
  </sheetPr>
  <dimension ref="A1:N37"/>
  <sheetViews>
    <sheetView zoomScale="46" workbookViewId="0">
      <pane ySplit="6" topLeftCell="A7" activePane="bottomLeft" state="frozen"/>
      <selection pane="bottomLeft" activeCell="A7" sqref="A7"/>
    </sheetView>
  </sheetViews>
  <sheetFormatPr defaultColWidth="17.28515625" defaultRowHeight="15" customHeight="1"/>
  <cols>
    <col min="1" max="1" width="14.28515625" style="136" customWidth="1"/>
    <col min="2" max="2" width="30.42578125" customWidth="1"/>
    <col min="3" max="3" width="22.7109375" customWidth="1"/>
    <col min="4" max="4" width="23.140625" customWidth="1"/>
    <col min="5" max="6" width="10.28515625" customWidth="1"/>
    <col min="7" max="7" width="14.28515625" customWidth="1"/>
    <col min="8" max="8" width="14.5703125" customWidth="1"/>
    <col min="9" max="10" width="12.85546875" customWidth="1"/>
    <col min="11" max="11" width="22.7109375" customWidth="1"/>
    <col min="12" max="12" width="27.7109375" customWidth="1"/>
    <col min="13" max="13" width="27.42578125" customWidth="1"/>
    <col min="14" max="14" width="64.28515625" customWidth="1"/>
  </cols>
  <sheetData>
    <row r="1" spans="1:14" ht="26.25" customHeight="1">
      <c r="A1" s="309" t="s">
        <v>164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4" ht="18.75" customHeight="1">
      <c r="A2" s="186" t="s">
        <v>62</v>
      </c>
      <c r="B2" s="297" t="s">
        <v>94</v>
      </c>
      <c r="C2" s="317"/>
      <c r="D2" s="317"/>
      <c r="G2" s="298"/>
      <c r="H2" s="321"/>
      <c r="I2" s="321"/>
      <c r="J2" s="321"/>
      <c r="K2" s="321"/>
      <c r="L2" s="321"/>
      <c r="M2" s="109" t="s">
        <v>65</v>
      </c>
      <c r="N2" s="21"/>
    </row>
    <row r="3" spans="1:14" ht="15.75" customHeight="1">
      <c r="A3" s="186" t="s">
        <v>67</v>
      </c>
      <c r="B3" s="289" t="s">
        <v>68</v>
      </c>
      <c r="C3" s="321"/>
      <c r="D3" s="321"/>
      <c r="E3" s="36"/>
      <c r="F3" s="36"/>
      <c r="G3" s="300" t="s">
        <v>96</v>
      </c>
      <c r="H3" s="321"/>
      <c r="I3" s="321"/>
      <c r="J3" s="321"/>
      <c r="K3" s="321"/>
      <c r="L3" s="321"/>
      <c r="M3" s="321"/>
      <c r="N3" s="327"/>
    </row>
    <row r="4" spans="1:14" ht="47.25" customHeight="1">
      <c r="A4" s="150" t="s">
        <v>10</v>
      </c>
      <c r="B4" s="3" t="s">
        <v>165</v>
      </c>
      <c r="C4" s="3" t="s">
        <v>166</v>
      </c>
      <c r="D4" s="3" t="s">
        <v>167</v>
      </c>
      <c r="E4" s="72" t="s">
        <v>168</v>
      </c>
      <c r="F4" s="61" t="s">
        <v>73</v>
      </c>
      <c r="G4" s="280" t="s">
        <v>100</v>
      </c>
      <c r="H4" s="281"/>
      <c r="I4" s="281"/>
      <c r="J4" s="282"/>
      <c r="K4" s="3" t="s">
        <v>77</v>
      </c>
      <c r="L4" s="3" t="s">
        <v>78</v>
      </c>
      <c r="M4" s="4" t="s">
        <v>101</v>
      </c>
      <c r="N4" s="6" t="s">
        <v>16</v>
      </c>
    </row>
    <row r="5" spans="1:14" ht="16.5" customHeight="1">
      <c r="A5" s="151" t="s">
        <v>17</v>
      </c>
      <c r="B5" s="12"/>
      <c r="C5" s="12"/>
      <c r="D5" s="12"/>
      <c r="E5" s="187">
        <f>SUM(Table8[km])</f>
        <v>0</v>
      </c>
      <c r="F5" s="187">
        <f>SUM(Table8['# in Party])</f>
        <v>0</v>
      </c>
      <c r="G5" s="187">
        <f>SUM(Table8[Recreation])</f>
        <v>0</v>
      </c>
      <c r="H5" s="187">
        <f>SUM(Table8[Participant])</f>
        <v>0</v>
      </c>
      <c r="I5" s="187">
        <f>SUM(Table8[Leading])</f>
        <v>0</v>
      </c>
      <c r="J5" s="187">
        <f>SUM(Table8[Teaching])</f>
        <v>0</v>
      </c>
      <c r="K5" s="12"/>
      <c r="L5" s="12"/>
      <c r="M5" s="12"/>
      <c r="N5" s="12"/>
    </row>
    <row r="6" spans="1:14" ht="15.75" customHeight="1">
      <c r="A6" s="152" t="s">
        <v>3</v>
      </c>
      <c r="B6" s="17" t="s">
        <v>18</v>
      </c>
      <c r="C6" s="17" t="s">
        <v>5</v>
      </c>
      <c r="D6" s="17" t="s">
        <v>83</v>
      </c>
      <c r="E6" s="17" t="s">
        <v>169</v>
      </c>
      <c r="F6" s="17" t="s">
        <v>82</v>
      </c>
      <c r="G6" s="17" t="s">
        <v>48</v>
      </c>
      <c r="H6" s="17" t="s">
        <v>50</v>
      </c>
      <c r="I6" s="17" t="s">
        <v>51</v>
      </c>
      <c r="J6" s="17" t="s">
        <v>52</v>
      </c>
      <c r="K6" s="17" t="s">
        <v>105</v>
      </c>
      <c r="L6" s="17" t="s">
        <v>85</v>
      </c>
      <c r="M6" s="17" t="s">
        <v>106</v>
      </c>
      <c r="N6" s="17" t="s">
        <v>22</v>
      </c>
    </row>
    <row r="7" spans="1:14" ht="14.45">
      <c r="A7" s="152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4.45">
      <c r="A8" s="152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4.45">
      <c r="A9" s="152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4.45">
      <c r="A10" s="152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4.45">
      <c r="A11" s="152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4.45">
      <c r="A12" s="15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4.45">
      <c r="A13" s="152"/>
      <c r="B13" s="17"/>
      <c r="C13" s="17"/>
      <c r="D13" s="17"/>
      <c r="E13" s="17"/>
      <c r="F13" s="17"/>
      <c r="G13" s="17"/>
    </row>
    <row r="14" spans="1:14" ht="14.45">
      <c r="A14" s="152"/>
      <c r="B14" s="17"/>
      <c r="C14" s="17"/>
      <c r="D14" s="17"/>
      <c r="E14" s="17"/>
      <c r="F14" s="17"/>
      <c r="G14" s="17"/>
    </row>
    <row r="15" spans="1:14" ht="14.45">
      <c r="A15" s="152"/>
      <c r="B15" s="17"/>
      <c r="C15" s="17"/>
      <c r="D15" s="17"/>
      <c r="E15" s="17"/>
      <c r="F15" s="17"/>
      <c r="G15" s="17"/>
    </row>
    <row r="16" spans="1:14" ht="14.45">
      <c r="A16" s="152"/>
      <c r="B16" s="17"/>
      <c r="C16" s="17"/>
      <c r="D16" s="17"/>
      <c r="E16" s="17"/>
      <c r="F16" s="17"/>
      <c r="G16" s="17"/>
    </row>
    <row r="17" spans="1:14" ht="14.45">
      <c r="A17" s="152"/>
      <c r="B17" s="17"/>
      <c r="C17" s="17"/>
      <c r="D17" s="17"/>
      <c r="E17" s="17"/>
      <c r="F17" s="17"/>
      <c r="G17" s="17"/>
    </row>
    <row r="18" spans="1:14" ht="14.45">
      <c r="A18" s="152"/>
      <c r="B18" s="17"/>
      <c r="C18" s="17"/>
      <c r="D18" s="17"/>
      <c r="E18" s="17"/>
      <c r="F18" s="17"/>
      <c r="G18" s="17"/>
    </row>
    <row r="19" spans="1:14" ht="14.45">
      <c r="A19" s="152"/>
      <c r="B19" s="17"/>
      <c r="C19" s="17"/>
      <c r="D19" s="17"/>
      <c r="E19" s="17"/>
      <c r="F19" s="17"/>
      <c r="G19" s="17"/>
    </row>
    <row r="20" spans="1:14" ht="14.45">
      <c r="A20" s="152"/>
      <c r="B20" s="17"/>
      <c r="C20" s="17"/>
      <c r="D20" s="17"/>
      <c r="E20" s="17"/>
      <c r="F20" s="17"/>
      <c r="G20" s="17"/>
    </row>
    <row r="21" spans="1:14" ht="14.45">
      <c r="A21" s="152"/>
      <c r="B21" s="17"/>
      <c r="C21" s="17"/>
      <c r="D21" s="17"/>
      <c r="E21" s="17"/>
      <c r="F21" s="17"/>
      <c r="G21" s="17"/>
    </row>
    <row r="22" spans="1:14" ht="14.45">
      <c r="A22" s="152"/>
      <c r="B22" s="17"/>
      <c r="C22" s="17"/>
      <c r="D22" s="17"/>
      <c r="E22" s="17"/>
      <c r="F22" s="17"/>
      <c r="G22" s="17"/>
    </row>
    <row r="23" spans="1:14" ht="14.45">
      <c r="A23" s="152"/>
      <c r="B23" s="17"/>
      <c r="C23" s="17"/>
      <c r="D23" s="17"/>
      <c r="E23" s="17"/>
      <c r="F23" s="17"/>
      <c r="G23" s="17"/>
    </row>
    <row r="24" spans="1:14" ht="14.45">
      <c r="A24" s="152"/>
      <c r="B24" s="17"/>
      <c r="C24" s="17"/>
      <c r="D24" s="17"/>
      <c r="E24" s="17"/>
      <c r="F24" s="17"/>
      <c r="G24" s="17"/>
    </row>
    <row r="25" spans="1:14" ht="14.45">
      <c r="A25" s="15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4.45">
      <c r="A26" s="152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ht="14.45">
      <c r="A27" s="15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ht="14.45">
      <c r="A28" s="152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4.45">
      <c r="A29" s="152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4.45">
      <c r="A30" s="15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ht="14.45">
      <c r="A31" s="15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ht="14.45">
      <c r="A32" s="152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ht="14.45">
      <c r="A33" s="15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14.45">
      <c r="A34" s="15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ht="14.45">
      <c r="A35" s="15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ht="14.45">
      <c r="A36" s="15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ht="14.45">
      <c r="A37" s="15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</sheetData>
  <mergeCells count="6">
    <mergeCell ref="G4:J4"/>
    <mergeCell ref="G2:L2"/>
    <mergeCell ref="G3:N3"/>
    <mergeCell ref="A1:N1"/>
    <mergeCell ref="B2:D2"/>
    <mergeCell ref="B3:D3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EDCA9"/>
    <outlinePr summaryBelow="0" summaryRight="0"/>
  </sheetPr>
  <dimension ref="A1:P15"/>
  <sheetViews>
    <sheetView zoomScale="50" workbookViewId="0">
      <pane ySplit="6" topLeftCell="A7" activePane="bottomLeft" state="frozen"/>
      <selection pane="bottomLeft" activeCell="A5" sqref="A5"/>
    </sheetView>
  </sheetViews>
  <sheetFormatPr defaultColWidth="17.28515625" defaultRowHeight="15" customHeight="1"/>
  <cols>
    <col min="1" max="1" width="13.28515625" style="136" customWidth="1"/>
    <col min="2" max="2" width="43.28515625" customWidth="1"/>
    <col min="3" max="3" width="23.5703125" customWidth="1"/>
    <col min="4" max="5" width="21" customWidth="1"/>
    <col min="6" max="6" width="11" customWidth="1"/>
    <col min="7" max="7" width="11.85546875" customWidth="1"/>
    <col min="8" max="8" width="11" customWidth="1"/>
    <col min="9" max="10" width="13.140625" customWidth="1"/>
    <col min="11" max="11" width="12.85546875" customWidth="1"/>
    <col min="12" max="12" width="12.28515625" customWidth="1"/>
    <col min="13" max="13" width="22.7109375" customWidth="1"/>
    <col min="14" max="14" width="27.7109375" customWidth="1"/>
    <col min="15" max="15" width="27.42578125" customWidth="1"/>
    <col min="16" max="16" width="49.7109375" customWidth="1"/>
  </cols>
  <sheetData>
    <row r="1" spans="1:16" ht="32.25" customHeight="1">
      <c r="A1" s="310" t="s">
        <v>170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</row>
    <row r="2" spans="1:16" ht="17.25" customHeight="1">
      <c r="A2" s="199" t="s">
        <v>62</v>
      </c>
      <c r="B2" s="297" t="s">
        <v>94</v>
      </c>
      <c r="C2" s="317"/>
      <c r="D2" s="317"/>
      <c r="I2" s="298"/>
      <c r="J2" s="321"/>
      <c r="K2" s="321"/>
      <c r="L2" s="321"/>
      <c r="M2" s="321"/>
      <c r="N2" s="321"/>
      <c r="O2" s="109" t="s">
        <v>65</v>
      </c>
      <c r="P2" s="21"/>
    </row>
    <row r="3" spans="1:16" ht="18" customHeight="1">
      <c r="A3" s="199" t="s">
        <v>67</v>
      </c>
      <c r="B3" s="289" t="s">
        <v>68</v>
      </c>
      <c r="C3" s="321"/>
      <c r="D3" s="321"/>
      <c r="E3" s="36"/>
      <c r="F3" s="36"/>
      <c r="G3" s="36"/>
      <c r="H3" s="36"/>
      <c r="I3" s="300" t="s">
        <v>96</v>
      </c>
      <c r="J3" s="321"/>
      <c r="K3" s="321"/>
      <c r="L3" s="321"/>
      <c r="M3" s="321"/>
      <c r="N3" s="321"/>
      <c r="O3" s="321"/>
      <c r="P3" s="327"/>
    </row>
    <row r="4" spans="1:16" ht="49.5" customHeight="1">
      <c r="A4" s="150" t="s">
        <v>10</v>
      </c>
      <c r="B4" s="3" t="s">
        <v>171</v>
      </c>
      <c r="C4" s="3" t="s">
        <v>172</v>
      </c>
      <c r="D4" s="3" t="s">
        <v>173</v>
      </c>
      <c r="E4" s="61" t="s">
        <v>174</v>
      </c>
      <c r="F4" s="69" t="s">
        <v>175</v>
      </c>
      <c r="G4" s="61" t="s">
        <v>73</v>
      </c>
      <c r="H4" s="72" t="s">
        <v>74</v>
      </c>
      <c r="I4" s="280" t="s">
        <v>100</v>
      </c>
      <c r="J4" s="281"/>
      <c r="K4" s="281"/>
      <c r="L4" s="282"/>
      <c r="M4" s="3" t="s">
        <v>113</v>
      </c>
      <c r="N4" s="3" t="s">
        <v>176</v>
      </c>
      <c r="O4" s="4" t="s">
        <v>115</v>
      </c>
      <c r="P4" s="6" t="s">
        <v>16</v>
      </c>
    </row>
    <row r="5" spans="1:16" ht="15" customHeight="1">
      <c r="A5" s="151" t="s">
        <v>17</v>
      </c>
      <c r="B5" s="12"/>
      <c r="C5" s="12"/>
      <c r="D5" s="33"/>
      <c r="E5" s="74"/>
      <c r="F5" s="22">
        <f>SUM(Table10[Kms])</f>
        <v>0</v>
      </c>
      <c r="G5" s="22">
        <f>SUM(Table10['# in Party])</f>
        <v>0</v>
      </c>
      <c r="H5" s="12"/>
      <c r="I5" s="22">
        <f>SUM(Table10[Recreation])</f>
        <v>0</v>
      </c>
      <c r="J5" s="22">
        <f>SUM(Table10[Participant])</f>
        <v>0</v>
      </c>
      <c r="K5" s="22">
        <f>SUM(Table10[Leading])</f>
        <v>0</v>
      </c>
      <c r="L5" s="22">
        <f>SUM(Table10[Teaching])</f>
        <v>0</v>
      </c>
      <c r="M5" s="12"/>
      <c r="N5" s="12"/>
      <c r="O5" s="12"/>
      <c r="P5" s="12"/>
    </row>
    <row r="6" spans="1:16" ht="15" customHeight="1">
      <c r="A6" s="175" t="s">
        <v>3</v>
      </c>
      <c r="B6" s="30" t="s">
        <v>18</v>
      </c>
      <c r="C6" s="30" t="s">
        <v>158</v>
      </c>
      <c r="D6" s="30" t="s">
        <v>83</v>
      </c>
      <c r="E6" s="30" t="s">
        <v>5</v>
      </c>
      <c r="F6" s="30" t="s">
        <v>103</v>
      </c>
      <c r="G6" s="30" t="s">
        <v>82</v>
      </c>
      <c r="H6" s="30" t="s">
        <v>74</v>
      </c>
      <c r="I6" s="30" t="s">
        <v>48</v>
      </c>
      <c r="J6" t="s">
        <v>50</v>
      </c>
      <c r="K6" t="s">
        <v>51</v>
      </c>
      <c r="L6" s="30" t="s">
        <v>52</v>
      </c>
      <c r="M6" t="s">
        <v>105</v>
      </c>
      <c r="N6" t="s">
        <v>85</v>
      </c>
      <c r="O6" s="30" t="s">
        <v>106</v>
      </c>
      <c r="P6" s="30" t="s">
        <v>22</v>
      </c>
    </row>
    <row r="7" spans="1:16" ht="15" customHeight="1">
      <c r="C7" s="30"/>
      <c r="D7" s="30"/>
      <c r="E7" s="30"/>
      <c r="F7" s="30"/>
      <c r="G7" s="30"/>
      <c r="H7" s="30"/>
      <c r="I7" s="30"/>
      <c r="L7" s="30"/>
      <c r="O7" s="30"/>
      <c r="P7" s="30"/>
    </row>
    <row r="8" spans="1:16" ht="15" customHeight="1">
      <c r="E8" s="30"/>
      <c r="H8" s="30"/>
      <c r="I8" s="30"/>
      <c r="O8" s="30"/>
      <c r="P8" s="30"/>
    </row>
    <row r="9" spans="1:16" ht="15" customHeight="1">
      <c r="I9" s="30"/>
    </row>
    <row r="10" spans="1:16" ht="15" customHeight="1">
      <c r="I10" s="30"/>
    </row>
    <row r="11" spans="1:16" ht="15" customHeight="1">
      <c r="I11" s="30"/>
    </row>
    <row r="12" spans="1:16" ht="15" customHeight="1">
      <c r="I12" s="30"/>
    </row>
    <row r="13" spans="1:16" ht="15" customHeight="1">
      <c r="I13" s="30"/>
    </row>
    <row r="14" spans="1:16" ht="15" customHeight="1">
      <c r="I14" s="30"/>
    </row>
    <row r="15" spans="1:16" ht="15" customHeight="1">
      <c r="I15" s="30"/>
    </row>
  </sheetData>
  <mergeCells count="6">
    <mergeCell ref="I4:L4"/>
    <mergeCell ref="I2:N2"/>
    <mergeCell ref="I3:P3"/>
    <mergeCell ref="A1:P1"/>
    <mergeCell ref="B2:D2"/>
    <mergeCell ref="B3:D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  <outlinePr summaryBelow="0" summaryRight="0"/>
  </sheetPr>
  <dimension ref="A1:O6"/>
  <sheetViews>
    <sheetView zoomScale="50" zoomScaleNormal="50" workbookViewId="0">
      <pane ySplit="6" topLeftCell="A7" activePane="bottomLeft" state="frozen"/>
      <selection pane="bottomLeft" activeCell="A7" sqref="A7"/>
    </sheetView>
  </sheetViews>
  <sheetFormatPr defaultColWidth="17.28515625" defaultRowHeight="15" customHeight="1"/>
  <cols>
    <col min="1" max="1" width="13.42578125" style="136" customWidth="1"/>
    <col min="2" max="2" width="40.42578125" customWidth="1"/>
    <col min="3" max="3" width="15.140625" customWidth="1"/>
    <col min="4" max="4" width="10" customWidth="1"/>
    <col min="5" max="5" width="9.7109375" customWidth="1"/>
    <col min="6" max="6" width="12.28515625" customWidth="1"/>
    <col min="7" max="7" width="25.28515625" customWidth="1"/>
    <col min="8" max="8" width="13.42578125" customWidth="1"/>
    <col min="9" max="9" width="12.85546875" customWidth="1"/>
    <col min="10" max="10" width="11.140625" customWidth="1"/>
    <col min="11" max="11" width="11.42578125" customWidth="1"/>
    <col min="12" max="12" width="19.42578125" customWidth="1"/>
    <col min="13" max="13" width="23.85546875" customWidth="1"/>
    <col min="14" max="14" width="27.42578125" customWidth="1"/>
    <col min="15" max="15" width="58.7109375" customWidth="1"/>
  </cols>
  <sheetData>
    <row r="1" spans="1:15" ht="27.75" customHeight="1">
      <c r="A1" s="311" t="s">
        <v>177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5" ht="16.5" customHeight="1">
      <c r="A2" s="236" t="s">
        <v>62</v>
      </c>
      <c r="B2" s="297" t="s">
        <v>94</v>
      </c>
      <c r="C2" s="317"/>
      <c r="D2" s="317"/>
      <c r="E2" s="317"/>
      <c r="F2" s="317"/>
      <c r="G2" s="317"/>
      <c r="H2" s="298"/>
      <c r="I2" s="321"/>
      <c r="J2" s="321"/>
      <c r="K2" s="321"/>
      <c r="L2" s="321"/>
      <c r="M2" s="321"/>
      <c r="N2" s="109" t="s">
        <v>65</v>
      </c>
      <c r="O2" s="21"/>
    </row>
    <row r="3" spans="1:15" ht="17.25" customHeight="1">
      <c r="A3" s="236" t="s">
        <v>67</v>
      </c>
      <c r="B3" s="289" t="s">
        <v>68</v>
      </c>
      <c r="C3" s="321"/>
      <c r="D3" s="321"/>
      <c r="E3" s="321"/>
      <c r="F3" s="321"/>
      <c r="G3" s="321"/>
      <c r="H3" s="300" t="s">
        <v>96</v>
      </c>
      <c r="I3" s="321"/>
      <c r="J3" s="321"/>
      <c r="K3" s="321"/>
      <c r="L3" s="321"/>
      <c r="M3" s="321"/>
      <c r="N3" s="321"/>
      <c r="O3" s="327"/>
    </row>
    <row r="4" spans="1:15" ht="53.25" customHeight="1">
      <c r="A4" s="150" t="s">
        <v>10</v>
      </c>
      <c r="B4" s="3" t="s">
        <v>178</v>
      </c>
      <c r="C4" s="3" t="s">
        <v>179</v>
      </c>
      <c r="D4" s="32" t="s">
        <v>72</v>
      </c>
      <c r="E4" s="32" t="s">
        <v>73</v>
      </c>
      <c r="F4" s="3" t="s">
        <v>74</v>
      </c>
      <c r="G4" s="3" t="s">
        <v>180</v>
      </c>
      <c r="H4" s="280" t="s">
        <v>100</v>
      </c>
      <c r="I4" s="281"/>
      <c r="J4" s="281"/>
      <c r="K4" s="282"/>
      <c r="L4" s="3" t="s">
        <v>77</v>
      </c>
      <c r="M4" s="3" t="s">
        <v>78</v>
      </c>
      <c r="N4" s="4" t="s">
        <v>181</v>
      </c>
      <c r="O4" s="6" t="s">
        <v>16</v>
      </c>
    </row>
    <row r="5" spans="1:15" ht="16.5" customHeight="1">
      <c r="A5" s="237" t="s">
        <v>17</v>
      </c>
      <c r="B5" s="33"/>
      <c r="C5" s="33"/>
      <c r="D5" s="238">
        <f>SUM(Table16[Kms])</f>
        <v>0</v>
      </c>
      <c r="E5" s="238">
        <f>SUM(Table16['# in Party])</f>
        <v>0</v>
      </c>
      <c r="F5" s="33"/>
      <c r="G5" s="33"/>
      <c r="H5" s="238">
        <f>SUM(Table16[Recreation])</f>
        <v>0</v>
      </c>
      <c r="I5" s="238">
        <f>SUM(Table16[Participant])</f>
        <v>0</v>
      </c>
      <c r="J5" s="238">
        <f>SUM(Table16[Leading])</f>
        <v>0</v>
      </c>
      <c r="K5" s="238">
        <f>SUM(Table16[Teaching])</f>
        <v>0</v>
      </c>
      <c r="L5" s="33"/>
      <c r="M5" s="33"/>
      <c r="N5" s="33"/>
      <c r="O5" s="33"/>
    </row>
    <row r="6" spans="1:15" ht="15" customHeight="1">
      <c r="A6" s="136" t="s">
        <v>3</v>
      </c>
      <c r="B6" t="s">
        <v>18</v>
      </c>
      <c r="C6" t="s">
        <v>5</v>
      </c>
      <c r="D6" t="s">
        <v>103</v>
      </c>
      <c r="E6" t="s">
        <v>82</v>
      </c>
      <c r="F6" t="s">
        <v>74</v>
      </c>
      <c r="G6" t="s">
        <v>104</v>
      </c>
      <c r="H6" t="s">
        <v>48</v>
      </c>
      <c r="I6" t="s">
        <v>50</v>
      </c>
      <c r="J6" t="s">
        <v>51</v>
      </c>
      <c r="K6" t="s">
        <v>52</v>
      </c>
      <c r="L6" t="s">
        <v>105</v>
      </c>
      <c r="M6" t="s">
        <v>85</v>
      </c>
      <c r="N6" t="s">
        <v>106</v>
      </c>
      <c r="O6" t="s">
        <v>22</v>
      </c>
    </row>
  </sheetData>
  <mergeCells count="6">
    <mergeCell ref="H4:K4"/>
    <mergeCell ref="H2:M2"/>
    <mergeCell ref="H3:O3"/>
    <mergeCell ref="A1:O1"/>
    <mergeCell ref="B2:G2"/>
    <mergeCell ref="B3:G3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E4BC-35BF-46D3-8D5D-78A5334E92A4}">
  <sheetPr>
    <tabColor theme="4" tint="-0.249977111117893"/>
  </sheetPr>
  <dimension ref="A1:Y365"/>
  <sheetViews>
    <sheetView zoomScale="54" workbookViewId="0">
      <pane ySplit="6" topLeftCell="A7" activePane="bottomLeft" state="frozen"/>
      <selection pane="bottomLeft" activeCell="A7" sqref="A7"/>
    </sheetView>
  </sheetViews>
  <sheetFormatPr defaultColWidth="17.28515625" defaultRowHeight="14.45"/>
  <cols>
    <col min="1" max="1" width="19.28515625" customWidth="1"/>
    <col min="2" max="2" width="43.140625" customWidth="1"/>
    <col min="3" max="3" width="30" customWidth="1"/>
    <col min="4" max="4" width="25.42578125" customWidth="1"/>
    <col min="5" max="5" width="13.7109375" customWidth="1"/>
    <col min="6" max="6" width="14.28515625" customWidth="1"/>
    <col min="7" max="7" width="14.5703125" customWidth="1"/>
    <col min="8" max="9" width="12.85546875" customWidth="1"/>
    <col min="10" max="10" width="22.7109375" customWidth="1"/>
    <col min="11" max="11" width="27.7109375" customWidth="1"/>
    <col min="12" max="12" width="27.42578125" customWidth="1"/>
    <col min="13" max="13" width="47.28515625" customWidth="1"/>
  </cols>
  <sheetData>
    <row r="1" spans="1:25" ht="29.25" customHeight="1">
      <c r="A1" s="309" t="s">
        <v>182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25" ht="18.75" customHeight="1">
      <c r="A2" s="20" t="s">
        <v>62</v>
      </c>
      <c r="B2" s="297" t="s">
        <v>94</v>
      </c>
      <c r="C2" s="317"/>
      <c r="D2" s="317"/>
      <c r="F2" s="298"/>
      <c r="G2" s="321"/>
      <c r="H2" s="321"/>
      <c r="I2" s="321"/>
      <c r="J2" s="321"/>
      <c r="K2" s="321"/>
      <c r="L2" s="109" t="s">
        <v>65</v>
      </c>
      <c r="M2" s="21"/>
    </row>
    <row r="3" spans="1:25" ht="17.25" customHeight="1">
      <c r="A3" s="20" t="s">
        <v>67</v>
      </c>
      <c r="B3" s="289" t="s">
        <v>68</v>
      </c>
      <c r="C3" s="321"/>
      <c r="D3" s="321"/>
      <c r="E3" s="36"/>
      <c r="F3" s="300" t="s">
        <v>96</v>
      </c>
      <c r="G3" s="321"/>
      <c r="H3" s="321"/>
      <c r="I3" s="321"/>
      <c r="J3" s="321"/>
      <c r="K3" s="321"/>
      <c r="L3" s="321"/>
      <c r="M3" s="327"/>
    </row>
    <row r="4" spans="1:25" ht="47.25" customHeight="1">
      <c r="A4" s="3" t="s">
        <v>108</v>
      </c>
      <c r="B4" s="3" t="s">
        <v>183</v>
      </c>
      <c r="C4" s="3" t="s">
        <v>184</v>
      </c>
      <c r="D4" s="3" t="s">
        <v>185</v>
      </c>
      <c r="E4" s="61" t="s">
        <v>73</v>
      </c>
      <c r="F4" s="280" t="s">
        <v>100</v>
      </c>
      <c r="G4" s="281"/>
      <c r="H4" s="281"/>
      <c r="I4" s="282"/>
      <c r="J4" s="3" t="s">
        <v>113</v>
      </c>
      <c r="K4" s="3" t="s">
        <v>114</v>
      </c>
      <c r="L4" s="4" t="s">
        <v>115</v>
      </c>
      <c r="M4" s="6" t="s">
        <v>16</v>
      </c>
    </row>
    <row r="5" spans="1:25" ht="16.5" customHeight="1">
      <c r="A5" s="11" t="s">
        <v>17</v>
      </c>
      <c r="B5" s="12"/>
      <c r="C5" s="12"/>
      <c r="D5" s="12"/>
      <c r="E5" s="20">
        <f>SUM(Table17['# in Party])</f>
        <v>0</v>
      </c>
      <c r="F5" s="20">
        <f>SUM(Table17[Recreation])</f>
        <v>0</v>
      </c>
      <c r="G5" s="20">
        <f>SUM(Table17[Participant])</f>
        <v>0</v>
      </c>
      <c r="H5" s="20">
        <f>SUM(Table17[Leading])</f>
        <v>0</v>
      </c>
      <c r="I5" s="20">
        <f>SUM(Table17[Teaching])</f>
        <v>0</v>
      </c>
      <c r="J5" s="12"/>
      <c r="K5" s="12"/>
      <c r="L5" s="12"/>
      <c r="M5" s="12"/>
    </row>
    <row r="6" spans="1:25" ht="18" customHeight="1">
      <c r="A6" t="s">
        <v>3</v>
      </c>
      <c r="B6" t="s">
        <v>18</v>
      </c>
      <c r="C6" t="s">
        <v>5</v>
      </c>
      <c r="D6" s="64" t="s">
        <v>104</v>
      </c>
      <c r="E6" s="64" t="s">
        <v>82</v>
      </c>
      <c r="F6" s="78" t="s">
        <v>48</v>
      </c>
      <c r="G6" s="64" t="s">
        <v>50</v>
      </c>
      <c r="H6" s="64" t="s">
        <v>51</v>
      </c>
      <c r="I6" s="64" t="s">
        <v>52</v>
      </c>
      <c r="J6" s="64" t="s">
        <v>105</v>
      </c>
      <c r="K6" s="64" t="s">
        <v>85</v>
      </c>
      <c r="L6" s="64" t="s">
        <v>106</v>
      </c>
      <c r="M6" s="64" t="s">
        <v>22</v>
      </c>
    </row>
    <row r="7" spans="1:25" ht="15">
      <c r="A7" s="99"/>
      <c r="B7" s="64"/>
      <c r="C7" s="64"/>
      <c r="D7" s="64"/>
      <c r="E7" s="64"/>
      <c r="F7" s="78"/>
      <c r="G7" s="64"/>
      <c r="H7" s="64"/>
      <c r="I7" s="64"/>
      <c r="J7" s="64"/>
      <c r="K7" s="64"/>
      <c r="L7" s="64"/>
      <c r="M7" s="64"/>
    </row>
    <row r="8" spans="1:25">
      <c r="A8" s="67"/>
      <c r="B8" s="30"/>
      <c r="C8" s="30"/>
      <c r="D8" s="30"/>
      <c r="E8" s="30"/>
      <c r="F8" s="75"/>
      <c r="G8" s="30"/>
      <c r="H8" s="30"/>
      <c r="I8" s="30"/>
      <c r="J8" s="30"/>
      <c r="K8" s="30"/>
      <c r="L8" s="30"/>
      <c r="M8" s="30"/>
    </row>
    <row r="9" spans="1:25">
      <c r="A9" s="67"/>
      <c r="B9" s="30"/>
      <c r="C9" s="30"/>
      <c r="D9" s="30"/>
      <c r="E9" s="30"/>
      <c r="F9" s="75"/>
      <c r="G9" s="30"/>
      <c r="H9" s="30"/>
      <c r="I9" s="30"/>
      <c r="J9" s="30"/>
      <c r="K9" s="30"/>
      <c r="L9" s="30"/>
      <c r="M9" s="30"/>
    </row>
    <row r="10" spans="1:25">
      <c r="A10" s="30"/>
      <c r="B10" s="30"/>
      <c r="C10" s="30"/>
      <c r="D10" s="30"/>
      <c r="E10" s="30"/>
      <c r="F10" s="75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>
      <c r="A11" s="77"/>
      <c r="B11" s="64"/>
      <c r="C11" s="64"/>
      <c r="D11" s="64"/>
      <c r="E11" s="64"/>
      <c r="F11" s="78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>
      <c r="A12" s="77"/>
      <c r="B12" s="64"/>
      <c r="C12" s="64"/>
      <c r="D12" s="64"/>
      <c r="E12" s="64"/>
      <c r="F12" s="78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>
      <c r="A13" s="77"/>
      <c r="B13" s="64"/>
      <c r="C13" s="64"/>
      <c r="D13" s="64"/>
      <c r="E13" s="64"/>
      <c r="F13" s="78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>
      <c r="A14" s="77"/>
      <c r="B14" s="64"/>
      <c r="C14" s="64"/>
      <c r="D14" s="64"/>
      <c r="E14" s="64"/>
      <c r="F14" s="78"/>
      <c r="G14" s="64"/>
      <c r="H14" s="64"/>
      <c r="I14" s="64"/>
      <c r="J14" s="64"/>
      <c r="K14" s="64"/>
      <c r="L14" s="64"/>
      <c r="M14" s="64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>
      <c r="A15" s="77"/>
      <c r="B15" s="64"/>
      <c r="C15" s="64"/>
      <c r="D15" s="64"/>
      <c r="E15" s="64"/>
      <c r="F15" s="78"/>
      <c r="G15" s="64"/>
      <c r="H15" s="64"/>
      <c r="I15" s="64"/>
      <c r="J15" s="64"/>
      <c r="K15" s="64"/>
      <c r="L15" s="64"/>
      <c r="M15" s="64"/>
    </row>
    <row r="16" spans="1:25">
      <c r="A16" s="77"/>
      <c r="B16" s="64"/>
      <c r="C16" s="64"/>
      <c r="D16" s="64"/>
      <c r="E16" s="64"/>
      <c r="F16" s="78"/>
      <c r="G16" s="64"/>
      <c r="H16" s="64"/>
      <c r="I16" s="64"/>
      <c r="J16" s="64"/>
      <c r="K16" s="64"/>
      <c r="L16" s="64"/>
      <c r="M16" s="64"/>
    </row>
    <row r="17" spans="1:13">
      <c r="A17" s="77"/>
      <c r="B17" s="64"/>
      <c r="C17" s="64"/>
      <c r="D17" s="64"/>
      <c r="E17" s="64"/>
      <c r="F17" s="78"/>
      <c r="G17" s="64"/>
      <c r="H17" s="64"/>
      <c r="I17" s="64"/>
      <c r="J17" s="64"/>
      <c r="K17" s="64"/>
      <c r="L17" s="64"/>
      <c r="M17" s="64"/>
    </row>
    <row r="18" spans="1:13">
      <c r="A18" s="77"/>
      <c r="B18" s="64"/>
      <c r="C18" s="64"/>
      <c r="D18" s="64"/>
      <c r="E18" s="64"/>
      <c r="F18" s="78"/>
      <c r="G18" s="64"/>
      <c r="H18" s="64"/>
      <c r="I18" s="64"/>
      <c r="J18" s="64"/>
      <c r="K18" s="64"/>
      <c r="L18" s="64"/>
      <c r="M18" s="64"/>
    </row>
    <row r="19" spans="1:13">
      <c r="A19" s="77"/>
      <c r="B19" s="64"/>
      <c r="C19" s="64"/>
      <c r="D19" s="64"/>
      <c r="E19" s="64"/>
      <c r="F19" s="78"/>
      <c r="G19" s="64"/>
      <c r="H19" s="64"/>
      <c r="I19" s="64"/>
      <c r="J19" s="64"/>
      <c r="K19" s="64"/>
      <c r="L19" s="64"/>
      <c r="M19" s="64"/>
    </row>
    <row r="20" spans="1:13">
      <c r="A20" s="77"/>
      <c r="B20" s="64"/>
      <c r="C20" s="64"/>
      <c r="D20" s="64"/>
      <c r="E20" s="64"/>
      <c r="F20" s="78"/>
      <c r="G20" s="64"/>
      <c r="H20" s="64"/>
      <c r="I20" s="64"/>
      <c r="J20" s="64"/>
      <c r="K20" s="64"/>
      <c r="L20" s="64"/>
      <c r="M20" s="64"/>
    </row>
    <row r="21" spans="1:13">
      <c r="A21" s="77"/>
      <c r="B21" s="64"/>
      <c r="C21" s="64"/>
      <c r="D21" s="64"/>
      <c r="E21" s="64"/>
      <c r="F21" s="78"/>
      <c r="G21" s="64"/>
      <c r="H21" s="64"/>
      <c r="I21" s="64"/>
      <c r="J21" s="64"/>
      <c r="K21" s="64"/>
      <c r="L21" s="64"/>
      <c r="M21" s="64"/>
    </row>
    <row r="22" spans="1:13">
      <c r="A22" s="77"/>
      <c r="B22" s="64"/>
      <c r="C22" s="64"/>
      <c r="D22" s="64"/>
      <c r="E22" s="64"/>
      <c r="F22" s="78"/>
      <c r="G22" s="64"/>
      <c r="H22" s="64"/>
      <c r="I22" s="64"/>
      <c r="J22" s="64"/>
      <c r="K22" s="64"/>
      <c r="L22" s="64"/>
      <c r="M22" s="64"/>
    </row>
    <row r="23" spans="1:13">
      <c r="A23" s="77"/>
      <c r="B23" s="64"/>
      <c r="C23" s="64"/>
      <c r="D23" s="64"/>
      <c r="E23" s="64"/>
      <c r="F23" s="78"/>
      <c r="G23" s="64"/>
      <c r="H23" s="64"/>
      <c r="I23" s="64"/>
      <c r="J23" s="64"/>
      <c r="K23" s="64"/>
      <c r="L23" s="64"/>
      <c r="M23" s="64"/>
    </row>
    <row r="24" spans="1:13">
      <c r="A24" s="77"/>
      <c r="B24" s="64"/>
      <c r="C24" s="64"/>
      <c r="D24" s="64"/>
      <c r="E24" s="64"/>
      <c r="F24" s="78"/>
      <c r="G24" s="64"/>
      <c r="H24" s="64"/>
      <c r="I24" s="64"/>
      <c r="J24" s="64"/>
      <c r="K24" s="64"/>
      <c r="L24" s="64"/>
      <c r="M24" s="64"/>
    </row>
    <row r="25" spans="1:13">
      <c r="A25" s="77"/>
      <c r="B25" s="64"/>
      <c r="C25" s="64"/>
      <c r="D25" s="64"/>
      <c r="E25" s="64"/>
      <c r="F25" s="78"/>
      <c r="G25" s="64"/>
      <c r="H25" s="64"/>
      <c r="I25" s="64"/>
      <c r="J25" s="64"/>
      <c r="K25" s="64"/>
      <c r="L25" s="64"/>
      <c r="M25" s="64"/>
    </row>
    <row r="26" spans="1:13">
      <c r="A26" s="77"/>
      <c r="B26" s="64"/>
      <c r="C26" s="64"/>
      <c r="D26" s="64"/>
      <c r="E26" s="64"/>
      <c r="F26" s="78"/>
      <c r="G26" s="64"/>
      <c r="H26" s="64"/>
      <c r="I26" s="64"/>
      <c r="J26" s="64"/>
      <c r="K26" s="64"/>
      <c r="L26" s="64"/>
      <c r="M26" s="64"/>
    </row>
    <row r="27" spans="1:13">
      <c r="A27" s="30"/>
      <c r="B27" s="30"/>
      <c r="C27" s="30"/>
      <c r="D27" s="30"/>
      <c r="E27" s="30"/>
      <c r="F27" s="75"/>
      <c r="G27" s="30"/>
      <c r="H27" s="30"/>
      <c r="I27" s="30"/>
      <c r="J27" s="30"/>
      <c r="K27" s="30"/>
      <c r="L27" s="30"/>
      <c r="M27" s="30"/>
    </row>
    <row r="28" spans="1:13">
      <c r="A28" s="30"/>
      <c r="B28" s="30"/>
      <c r="C28" s="30"/>
      <c r="D28" s="30"/>
      <c r="E28" s="30"/>
      <c r="F28" s="75"/>
      <c r="G28" s="30"/>
      <c r="H28" s="30"/>
      <c r="I28" s="30"/>
      <c r="J28" s="30"/>
      <c r="K28" s="30"/>
      <c r="L28" s="30"/>
      <c r="M28" s="30"/>
    </row>
    <row r="29" spans="1:13">
      <c r="A29" s="30"/>
      <c r="B29" s="30"/>
      <c r="C29" s="30"/>
      <c r="D29" s="30"/>
      <c r="E29" s="30"/>
      <c r="F29" s="75"/>
      <c r="G29" s="30"/>
      <c r="H29" s="30"/>
      <c r="I29" s="30"/>
      <c r="J29" s="30"/>
      <c r="K29" s="30"/>
      <c r="L29" s="30"/>
      <c r="M29" s="30"/>
    </row>
    <row r="30" spans="1:13">
      <c r="A30" s="30"/>
      <c r="B30" s="30"/>
      <c r="C30" s="30"/>
      <c r="D30" s="30"/>
      <c r="E30" s="30"/>
      <c r="F30" s="75"/>
      <c r="G30" s="30"/>
      <c r="H30" s="30"/>
      <c r="I30" s="30"/>
      <c r="J30" s="30"/>
      <c r="K30" s="30"/>
      <c r="L30" s="30"/>
      <c r="M30" s="30"/>
    </row>
    <row r="31" spans="1:13">
      <c r="A31" s="30"/>
      <c r="B31" s="30"/>
      <c r="C31" s="30"/>
      <c r="D31" s="30"/>
      <c r="E31" s="30"/>
      <c r="F31" s="75"/>
      <c r="G31" s="30"/>
      <c r="H31" s="30"/>
      <c r="I31" s="30"/>
      <c r="J31" s="30"/>
      <c r="K31" s="30"/>
      <c r="L31" s="30"/>
      <c r="M31" s="30"/>
    </row>
    <row r="32" spans="1:13">
      <c r="A32" s="30"/>
      <c r="B32" s="30"/>
      <c r="C32" s="30"/>
      <c r="D32" s="30"/>
      <c r="E32" s="30"/>
      <c r="F32" s="75"/>
      <c r="G32" s="30"/>
      <c r="H32" s="30"/>
      <c r="I32" s="30"/>
      <c r="J32" s="30"/>
      <c r="K32" s="30"/>
      <c r="L32" s="30"/>
      <c r="M32" s="30"/>
    </row>
    <row r="33" spans="1:13">
      <c r="A33" s="30"/>
      <c r="B33" s="30"/>
      <c r="C33" s="30"/>
      <c r="D33" s="30"/>
      <c r="E33" s="30"/>
      <c r="F33" s="75"/>
      <c r="G33" s="30"/>
      <c r="H33" s="30"/>
      <c r="I33" s="30"/>
      <c r="J33" s="30"/>
      <c r="K33" s="30"/>
      <c r="L33" s="30"/>
      <c r="M33" s="30"/>
    </row>
    <row r="34" spans="1:13">
      <c r="A34" s="30"/>
      <c r="B34" s="30"/>
      <c r="C34" s="30"/>
      <c r="D34" s="30"/>
      <c r="E34" s="30"/>
      <c r="F34" s="75"/>
      <c r="G34" s="30"/>
      <c r="H34" s="30"/>
      <c r="I34" s="30"/>
      <c r="J34" s="30"/>
      <c r="K34" s="30"/>
      <c r="L34" s="30"/>
      <c r="M34" s="30"/>
    </row>
    <row r="35" spans="1:13">
      <c r="A35" s="30"/>
      <c r="B35" s="30"/>
      <c r="C35" s="30"/>
      <c r="D35" s="30"/>
      <c r="E35" s="30"/>
      <c r="F35" s="75"/>
      <c r="G35" s="30"/>
      <c r="H35" s="30"/>
      <c r="I35" s="30"/>
      <c r="J35" s="30"/>
      <c r="K35" s="30"/>
      <c r="L35" s="30"/>
      <c r="M35" s="30"/>
    </row>
    <row r="36" spans="1:13">
      <c r="A36" s="30"/>
      <c r="B36" s="30"/>
      <c r="C36" s="30"/>
      <c r="D36" s="30"/>
      <c r="E36" s="30"/>
      <c r="F36" s="75"/>
      <c r="G36" s="30"/>
      <c r="H36" s="30"/>
      <c r="I36" s="30"/>
      <c r="J36" s="30"/>
      <c r="K36" s="30"/>
      <c r="L36" s="30"/>
      <c r="M36" s="30"/>
    </row>
    <row r="37" spans="1:13">
      <c r="A37" s="30"/>
      <c r="B37" s="30"/>
      <c r="C37" s="30"/>
      <c r="D37" s="30"/>
      <c r="E37" s="30"/>
      <c r="F37" s="75"/>
      <c r="G37" s="30"/>
      <c r="H37" s="30"/>
      <c r="I37" s="30"/>
      <c r="J37" s="30"/>
      <c r="K37" s="30"/>
      <c r="L37" s="30"/>
      <c r="M37" s="30"/>
    </row>
    <row r="38" spans="1:13">
      <c r="A38" s="30"/>
      <c r="B38" s="30"/>
      <c r="C38" s="30"/>
      <c r="D38" s="30"/>
      <c r="E38" s="30"/>
      <c r="F38" s="75"/>
      <c r="G38" s="30"/>
      <c r="H38" s="30"/>
      <c r="I38" s="30"/>
      <c r="J38" s="30"/>
      <c r="K38" s="30"/>
      <c r="L38" s="30"/>
      <c r="M38" s="30"/>
    </row>
    <row r="39" spans="1:13">
      <c r="A39" s="30"/>
      <c r="B39" s="30"/>
      <c r="C39" s="30"/>
      <c r="D39" s="30"/>
      <c r="E39" s="30"/>
      <c r="F39" s="75"/>
      <c r="G39" s="30"/>
      <c r="H39" s="30"/>
      <c r="I39" s="30"/>
      <c r="J39" s="30"/>
      <c r="K39" s="30"/>
      <c r="L39" s="30"/>
      <c r="M39" s="30"/>
    </row>
    <row r="40" spans="1:13">
      <c r="A40" s="30"/>
      <c r="B40" s="30"/>
      <c r="C40" s="30"/>
      <c r="D40" s="30"/>
      <c r="E40" s="30"/>
      <c r="F40" s="75"/>
      <c r="G40" s="30"/>
      <c r="H40" s="30"/>
      <c r="I40" s="30"/>
      <c r="J40" s="30"/>
      <c r="K40" s="30"/>
      <c r="L40" s="30"/>
      <c r="M40" s="30"/>
    </row>
    <row r="41" spans="1:13">
      <c r="A41" s="30"/>
      <c r="B41" s="30"/>
      <c r="C41" s="30"/>
      <c r="D41" s="30"/>
      <c r="E41" s="30"/>
      <c r="F41" s="75"/>
      <c r="G41" s="30"/>
      <c r="H41" s="30"/>
      <c r="I41" s="30"/>
      <c r="J41" s="30"/>
      <c r="K41" s="30"/>
      <c r="L41" s="30"/>
      <c r="M41" s="30"/>
    </row>
    <row r="42" spans="1:13">
      <c r="A42" s="30"/>
      <c r="B42" s="30"/>
      <c r="C42" s="30"/>
      <c r="D42" s="30"/>
      <c r="E42" s="30"/>
      <c r="F42" s="75"/>
      <c r="G42" s="30"/>
      <c r="H42" s="30"/>
      <c r="I42" s="30"/>
      <c r="J42" s="30"/>
      <c r="K42" s="30"/>
      <c r="L42" s="30"/>
      <c r="M42" s="30"/>
    </row>
    <row r="43" spans="1:13">
      <c r="A43" s="30"/>
      <c r="B43" s="30"/>
      <c r="C43" s="30"/>
      <c r="D43" s="30"/>
      <c r="E43" s="30"/>
      <c r="F43" s="75"/>
      <c r="G43" s="30"/>
      <c r="H43" s="30"/>
      <c r="I43" s="30"/>
      <c r="J43" s="30"/>
      <c r="K43" s="30"/>
      <c r="L43" s="30"/>
      <c r="M43" s="30"/>
    </row>
    <row r="44" spans="1:13">
      <c r="A44" s="30"/>
      <c r="B44" s="30"/>
      <c r="C44" s="30"/>
      <c r="D44" s="30"/>
      <c r="E44" s="30"/>
      <c r="F44" s="75"/>
      <c r="G44" s="30"/>
      <c r="H44" s="30"/>
      <c r="I44" s="30"/>
      <c r="J44" s="30"/>
      <c r="K44" s="30"/>
      <c r="L44" s="30"/>
      <c r="M44" s="30"/>
    </row>
    <row r="45" spans="1:13">
      <c r="A45" s="30"/>
      <c r="B45" s="30"/>
      <c r="C45" s="30"/>
      <c r="D45" s="30"/>
      <c r="E45" s="30"/>
      <c r="F45" s="75"/>
      <c r="G45" s="30"/>
      <c r="H45" s="30"/>
      <c r="I45" s="30"/>
      <c r="J45" s="30"/>
      <c r="K45" s="30"/>
      <c r="L45" s="30"/>
      <c r="M45" s="30"/>
    </row>
    <row r="46" spans="1:13">
      <c r="A46" s="30"/>
      <c r="B46" s="30"/>
      <c r="C46" s="30"/>
      <c r="D46" s="30"/>
      <c r="E46" s="30"/>
      <c r="F46" s="75"/>
      <c r="G46" s="30"/>
      <c r="H46" s="30"/>
      <c r="I46" s="30"/>
      <c r="J46" s="30"/>
      <c r="K46" s="30"/>
      <c r="L46" s="30"/>
      <c r="M46" s="30"/>
    </row>
    <row r="47" spans="1:13">
      <c r="A47" s="30"/>
      <c r="B47" s="30"/>
      <c r="C47" s="30"/>
      <c r="D47" s="30"/>
      <c r="E47" s="30"/>
      <c r="F47" s="75"/>
      <c r="G47" s="30"/>
      <c r="H47" s="30"/>
      <c r="I47" s="30"/>
      <c r="J47" s="30"/>
      <c r="K47" s="30"/>
      <c r="L47" s="30"/>
      <c r="M47" s="30"/>
    </row>
    <row r="48" spans="1:13">
      <c r="A48" s="30"/>
      <c r="B48" s="30"/>
      <c r="C48" s="30"/>
      <c r="D48" s="30"/>
      <c r="E48" s="30"/>
      <c r="F48" s="75"/>
      <c r="G48" s="30"/>
      <c r="H48" s="30"/>
      <c r="I48" s="30"/>
      <c r="J48" s="30"/>
      <c r="K48" s="30"/>
      <c r="L48" s="30"/>
      <c r="M48" s="30"/>
    </row>
    <row r="49" spans="1:13">
      <c r="A49" s="30"/>
      <c r="B49" s="30"/>
      <c r="C49" s="30"/>
      <c r="D49" s="30"/>
      <c r="E49" s="30"/>
      <c r="F49" s="75"/>
      <c r="G49" s="30"/>
      <c r="H49" s="30"/>
      <c r="I49" s="30"/>
      <c r="J49" s="30"/>
      <c r="K49" s="30"/>
      <c r="L49" s="30"/>
      <c r="M49" s="30"/>
    </row>
    <row r="50" spans="1:13">
      <c r="A50" s="30"/>
      <c r="B50" s="30"/>
      <c r="C50" s="30"/>
      <c r="D50" s="30"/>
      <c r="E50" s="30"/>
      <c r="F50" s="75"/>
      <c r="G50" s="30"/>
      <c r="H50" s="30"/>
      <c r="I50" s="30"/>
      <c r="J50" s="30"/>
      <c r="K50" s="30"/>
      <c r="L50" s="30"/>
      <c r="M50" s="30"/>
    </row>
    <row r="51" spans="1:13">
      <c r="A51" s="30"/>
      <c r="B51" s="30"/>
      <c r="C51" s="30"/>
      <c r="D51" s="30"/>
      <c r="E51" s="30"/>
      <c r="F51" s="75"/>
      <c r="G51" s="30"/>
      <c r="H51" s="30"/>
      <c r="I51" s="30"/>
      <c r="J51" s="30"/>
      <c r="K51" s="30"/>
      <c r="L51" s="30"/>
      <c r="M51" s="30"/>
    </row>
    <row r="52" spans="1:13">
      <c r="A52" s="30"/>
      <c r="B52" s="30"/>
      <c r="C52" s="30"/>
      <c r="D52" s="30"/>
      <c r="E52" s="30"/>
      <c r="F52" s="75"/>
      <c r="G52" s="30"/>
      <c r="H52" s="30"/>
      <c r="I52" s="30"/>
      <c r="J52" s="30"/>
      <c r="K52" s="30"/>
      <c r="L52" s="30"/>
      <c r="M52" s="30"/>
    </row>
    <row r="53" spans="1:13">
      <c r="A53" s="30"/>
      <c r="B53" s="30"/>
      <c r="C53" s="30"/>
      <c r="D53" s="30"/>
      <c r="E53" s="30"/>
      <c r="F53" s="75"/>
      <c r="G53" s="30"/>
      <c r="H53" s="30"/>
      <c r="I53" s="30"/>
      <c r="J53" s="30"/>
      <c r="K53" s="30"/>
      <c r="L53" s="30"/>
      <c r="M53" s="30"/>
    </row>
    <row r="54" spans="1:13">
      <c r="A54" s="30"/>
      <c r="B54" s="30"/>
      <c r="C54" s="30"/>
      <c r="D54" s="30"/>
      <c r="E54" s="30"/>
      <c r="F54" s="75"/>
      <c r="G54" s="30"/>
      <c r="H54" s="30"/>
      <c r="I54" s="30"/>
      <c r="J54" s="30"/>
      <c r="K54" s="30"/>
      <c r="L54" s="30"/>
      <c r="M54" s="30"/>
    </row>
    <row r="55" spans="1:13">
      <c r="A55" s="30"/>
      <c r="B55" s="30"/>
      <c r="C55" s="30"/>
      <c r="D55" s="30"/>
      <c r="E55" s="30"/>
      <c r="F55" s="75"/>
      <c r="G55" s="30"/>
      <c r="H55" s="30"/>
      <c r="I55" s="30"/>
      <c r="J55" s="30"/>
      <c r="K55" s="30"/>
      <c r="L55" s="30"/>
      <c r="M55" s="30"/>
    </row>
    <row r="56" spans="1:13">
      <c r="A56" s="30"/>
      <c r="B56" s="30"/>
      <c r="C56" s="30"/>
      <c r="D56" s="30"/>
      <c r="E56" s="30"/>
      <c r="F56" s="75"/>
      <c r="G56" s="30"/>
      <c r="H56" s="30"/>
      <c r="I56" s="30"/>
      <c r="J56" s="30"/>
      <c r="K56" s="30"/>
      <c r="L56" s="30"/>
      <c r="M56" s="30"/>
    </row>
    <row r="57" spans="1:13">
      <c r="A57" s="30"/>
      <c r="B57" s="30"/>
      <c r="C57" s="30"/>
      <c r="D57" s="30"/>
      <c r="E57" s="30"/>
      <c r="F57" s="75"/>
      <c r="G57" s="30"/>
      <c r="H57" s="30"/>
      <c r="I57" s="30"/>
      <c r="J57" s="30"/>
      <c r="K57" s="30"/>
      <c r="L57" s="30"/>
      <c r="M57" s="30"/>
    </row>
    <row r="58" spans="1:13">
      <c r="A58" s="30"/>
      <c r="B58" s="30"/>
      <c r="C58" s="30"/>
      <c r="D58" s="30"/>
      <c r="E58" s="30"/>
      <c r="F58" s="75"/>
      <c r="G58" s="30"/>
      <c r="H58" s="30"/>
      <c r="I58" s="30"/>
      <c r="J58" s="30"/>
      <c r="K58" s="30"/>
      <c r="L58" s="30"/>
      <c r="M58" s="30"/>
    </row>
    <row r="59" spans="1:13">
      <c r="A59" s="30"/>
      <c r="B59" s="30"/>
      <c r="C59" s="30"/>
      <c r="D59" s="30"/>
      <c r="E59" s="30"/>
      <c r="F59" s="75"/>
      <c r="G59" s="30"/>
      <c r="H59" s="30"/>
      <c r="I59" s="30"/>
      <c r="J59" s="30"/>
      <c r="K59" s="30"/>
      <c r="L59" s="30"/>
      <c r="M59" s="30"/>
    </row>
    <row r="60" spans="1:13">
      <c r="A60" s="30"/>
      <c r="B60" s="30"/>
      <c r="C60" s="30"/>
      <c r="D60" s="30"/>
      <c r="E60" s="30"/>
      <c r="F60" s="75"/>
      <c r="G60" s="30"/>
      <c r="H60" s="30"/>
      <c r="I60" s="30"/>
      <c r="J60" s="30"/>
      <c r="K60" s="30"/>
      <c r="L60" s="30"/>
      <c r="M60" s="30"/>
    </row>
    <row r="61" spans="1:13">
      <c r="A61" s="30"/>
      <c r="B61" s="30"/>
      <c r="C61" s="30"/>
      <c r="D61" s="30"/>
      <c r="E61" s="30"/>
      <c r="F61" s="75"/>
      <c r="G61" s="30"/>
      <c r="H61" s="30"/>
      <c r="I61" s="30"/>
      <c r="J61" s="30"/>
      <c r="K61" s="30"/>
      <c r="L61" s="30"/>
      <c r="M61" s="30"/>
    </row>
    <row r="62" spans="1:13">
      <c r="A62" s="30"/>
      <c r="B62" s="30"/>
      <c r="C62" s="30"/>
      <c r="D62" s="30"/>
      <c r="E62" s="30"/>
      <c r="F62" s="75"/>
      <c r="G62" s="30"/>
      <c r="H62" s="30"/>
      <c r="I62" s="30"/>
      <c r="J62" s="30"/>
      <c r="K62" s="30"/>
      <c r="L62" s="30"/>
      <c r="M62" s="30"/>
    </row>
    <row r="63" spans="1:13">
      <c r="A63" s="30"/>
      <c r="B63" s="30"/>
      <c r="C63" s="30"/>
      <c r="D63" s="30"/>
      <c r="E63" s="30"/>
      <c r="F63" s="75"/>
      <c r="G63" s="30"/>
      <c r="H63" s="30"/>
      <c r="I63" s="30"/>
      <c r="J63" s="30"/>
      <c r="K63" s="30"/>
      <c r="L63" s="30"/>
      <c r="M63" s="30"/>
    </row>
    <row r="64" spans="1:13">
      <c r="A64" s="30"/>
      <c r="B64" s="30"/>
      <c r="C64" s="30"/>
      <c r="D64" s="30"/>
      <c r="E64" s="30"/>
      <c r="F64" s="75"/>
      <c r="G64" s="30"/>
      <c r="H64" s="30"/>
      <c r="I64" s="30"/>
      <c r="J64" s="30"/>
      <c r="K64" s="30"/>
      <c r="L64" s="30"/>
      <c r="M64" s="30"/>
    </row>
    <row r="65" spans="1:13">
      <c r="A65" s="30"/>
      <c r="B65" s="30"/>
      <c r="C65" s="30"/>
      <c r="D65" s="30"/>
      <c r="E65" s="30"/>
      <c r="F65" s="75"/>
      <c r="G65" s="30"/>
      <c r="H65" s="30"/>
      <c r="I65" s="30"/>
      <c r="J65" s="30"/>
      <c r="K65" s="30"/>
      <c r="L65" s="30"/>
      <c r="M65" s="30"/>
    </row>
    <row r="66" spans="1:13">
      <c r="A66" s="30"/>
      <c r="B66" s="30"/>
      <c r="C66" s="30"/>
      <c r="D66" s="30"/>
      <c r="E66" s="30"/>
      <c r="F66" s="75"/>
      <c r="G66" s="30"/>
      <c r="H66" s="30"/>
      <c r="I66" s="30"/>
      <c r="J66" s="30"/>
      <c r="K66" s="30"/>
      <c r="L66" s="30"/>
      <c r="M66" s="30"/>
    </row>
    <row r="67" spans="1:13">
      <c r="A67" s="30"/>
      <c r="B67" s="30"/>
      <c r="C67" s="30"/>
      <c r="D67" s="30"/>
      <c r="E67" s="30"/>
      <c r="F67" s="75"/>
      <c r="G67" s="30"/>
      <c r="H67" s="30"/>
      <c r="I67" s="30"/>
      <c r="J67" s="30"/>
      <c r="K67" s="30"/>
      <c r="L67" s="30"/>
      <c r="M67" s="30"/>
    </row>
    <row r="68" spans="1:13">
      <c r="A68" s="30"/>
      <c r="B68" s="30"/>
      <c r="C68" s="30"/>
      <c r="D68" s="30"/>
      <c r="E68" s="30"/>
      <c r="F68" s="75"/>
      <c r="G68" s="30"/>
      <c r="H68" s="30"/>
      <c r="I68" s="30"/>
      <c r="J68" s="30"/>
      <c r="K68" s="30"/>
      <c r="L68" s="30"/>
      <c r="M68" s="30"/>
    </row>
    <row r="69" spans="1:13">
      <c r="A69" s="30"/>
      <c r="B69" s="30"/>
      <c r="C69" s="30"/>
      <c r="D69" s="30"/>
      <c r="E69" s="30"/>
      <c r="F69" s="75"/>
      <c r="G69" s="30"/>
      <c r="H69" s="30"/>
      <c r="I69" s="30"/>
      <c r="J69" s="30"/>
      <c r="K69" s="30"/>
      <c r="L69" s="30"/>
      <c r="M69" s="30"/>
    </row>
    <row r="70" spans="1:13">
      <c r="A70" s="30"/>
      <c r="B70" s="30"/>
      <c r="C70" s="30"/>
      <c r="D70" s="30"/>
      <c r="E70" s="30"/>
      <c r="F70" s="75"/>
      <c r="G70" s="30"/>
      <c r="H70" s="30"/>
      <c r="I70" s="30"/>
      <c r="J70" s="30"/>
      <c r="K70" s="30"/>
      <c r="L70" s="30"/>
      <c r="M70" s="30"/>
    </row>
    <row r="71" spans="1:13">
      <c r="A71" s="30"/>
      <c r="B71" s="30"/>
      <c r="C71" s="30"/>
      <c r="D71" s="30"/>
      <c r="E71" s="30"/>
      <c r="F71" s="75"/>
      <c r="G71" s="30"/>
      <c r="H71" s="30"/>
      <c r="I71" s="30"/>
      <c r="J71" s="30"/>
      <c r="K71" s="30"/>
      <c r="L71" s="30"/>
      <c r="M71" s="30"/>
    </row>
    <row r="72" spans="1:13">
      <c r="A72" s="30"/>
      <c r="B72" s="30"/>
      <c r="C72" s="30"/>
      <c r="D72" s="30"/>
      <c r="E72" s="30"/>
      <c r="F72" s="75"/>
      <c r="G72" s="30"/>
      <c r="H72" s="30"/>
      <c r="I72" s="30"/>
      <c r="J72" s="30"/>
      <c r="K72" s="30"/>
      <c r="L72" s="30"/>
      <c r="M72" s="30"/>
    </row>
    <row r="73" spans="1:13">
      <c r="A73" s="30"/>
      <c r="B73" s="30"/>
      <c r="C73" s="30"/>
      <c r="D73" s="30"/>
      <c r="E73" s="30"/>
      <c r="F73" s="75"/>
      <c r="G73" s="30"/>
      <c r="H73" s="30"/>
      <c r="I73" s="30"/>
      <c r="J73" s="30"/>
      <c r="K73" s="30"/>
      <c r="L73" s="30"/>
      <c r="M73" s="30"/>
    </row>
    <row r="74" spans="1:13">
      <c r="A74" s="30"/>
      <c r="B74" s="30"/>
      <c r="C74" s="30"/>
      <c r="D74" s="30"/>
      <c r="E74" s="30"/>
      <c r="F74" s="75"/>
      <c r="G74" s="30"/>
      <c r="H74" s="30"/>
      <c r="I74" s="30"/>
      <c r="J74" s="30"/>
      <c r="K74" s="30"/>
      <c r="L74" s="30"/>
      <c r="M74" s="30"/>
    </row>
    <row r="75" spans="1:13">
      <c r="A75" s="30"/>
      <c r="B75" s="30"/>
      <c r="C75" s="30"/>
      <c r="D75" s="30"/>
      <c r="E75" s="30"/>
      <c r="F75" s="75"/>
      <c r="G75" s="30"/>
      <c r="H75" s="30"/>
      <c r="I75" s="30"/>
      <c r="J75" s="30"/>
      <c r="K75" s="30"/>
      <c r="L75" s="30"/>
      <c r="M75" s="30"/>
    </row>
    <row r="76" spans="1:13">
      <c r="A76" s="30"/>
      <c r="B76" s="30"/>
      <c r="C76" s="30"/>
      <c r="D76" s="30"/>
      <c r="E76" s="30"/>
      <c r="F76" s="75"/>
      <c r="G76" s="30"/>
      <c r="H76" s="30"/>
      <c r="I76" s="30"/>
      <c r="J76" s="30"/>
      <c r="K76" s="30"/>
      <c r="L76" s="30"/>
      <c r="M76" s="30"/>
    </row>
    <row r="77" spans="1:13">
      <c r="A77" s="30"/>
      <c r="B77" s="30"/>
      <c r="C77" s="30"/>
      <c r="D77" s="30"/>
      <c r="E77" s="30"/>
      <c r="F77" s="75"/>
      <c r="G77" s="30"/>
      <c r="H77" s="30"/>
      <c r="I77" s="30"/>
      <c r="J77" s="30"/>
      <c r="K77" s="30"/>
      <c r="L77" s="30"/>
      <c r="M77" s="30"/>
    </row>
    <row r="78" spans="1:13">
      <c r="A78" s="30"/>
      <c r="B78" s="30"/>
      <c r="C78" s="30"/>
      <c r="D78" s="30"/>
      <c r="E78" s="30"/>
      <c r="F78" s="75"/>
      <c r="G78" s="30"/>
      <c r="H78" s="30"/>
      <c r="I78" s="30"/>
      <c r="J78" s="30"/>
      <c r="K78" s="30"/>
      <c r="L78" s="30"/>
      <c r="M78" s="30"/>
    </row>
    <row r="79" spans="1:13">
      <c r="A79" s="30"/>
      <c r="B79" s="30"/>
      <c r="C79" s="30"/>
      <c r="D79" s="30"/>
      <c r="E79" s="30"/>
      <c r="F79" s="75"/>
      <c r="G79" s="30"/>
      <c r="H79" s="30"/>
      <c r="I79" s="30"/>
      <c r="J79" s="30"/>
      <c r="K79" s="30"/>
      <c r="L79" s="30"/>
      <c r="M79" s="30"/>
    </row>
    <row r="80" spans="1:13">
      <c r="A80" s="30"/>
      <c r="B80" s="30"/>
      <c r="C80" s="30"/>
      <c r="D80" s="30"/>
      <c r="E80" s="30"/>
      <c r="F80" s="75"/>
      <c r="G80" s="30"/>
      <c r="H80" s="30"/>
      <c r="I80" s="30"/>
      <c r="J80" s="30"/>
      <c r="K80" s="30"/>
      <c r="L80" s="30"/>
      <c r="M80" s="30"/>
    </row>
    <row r="81" spans="1:13">
      <c r="A81" s="30"/>
      <c r="B81" s="30"/>
      <c r="C81" s="30"/>
      <c r="D81" s="30"/>
      <c r="E81" s="30"/>
      <c r="F81" s="75"/>
      <c r="G81" s="30"/>
      <c r="H81" s="30"/>
      <c r="I81" s="30"/>
      <c r="J81" s="30"/>
      <c r="K81" s="30"/>
      <c r="L81" s="30"/>
      <c r="M81" s="30"/>
    </row>
    <row r="82" spans="1:13">
      <c r="A82" s="30"/>
      <c r="B82" s="30"/>
      <c r="C82" s="30"/>
      <c r="D82" s="30"/>
      <c r="E82" s="30"/>
      <c r="F82" s="75"/>
      <c r="G82" s="30"/>
      <c r="H82" s="30"/>
      <c r="I82" s="30"/>
      <c r="J82" s="30"/>
      <c r="K82" s="30"/>
      <c r="L82" s="30"/>
      <c r="M82" s="30"/>
    </row>
    <row r="83" spans="1:13">
      <c r="A83" s="30"/>
      <c r="B83" s="30"/>
      <c r="C83" s="30"/>
      <c r="D83" s="30"/>
      <c r="E83" s="30"/>
      <c r="F83" s="75"/>
      <c r="G83" s="30"/>
      <c r="H83" s="30"/>
      <c r="I83" s="30"/>
      <c r="J83" s="30"/>
      <c r="K83" s="30"/>
      <c r="L83" s="30"/>
      <c r="M83" s="30"/>
    </row>
    <row r="84" spans="1:13">
      <c r="A84" s="30"/>
      <c r="B84" s="30"/>
      <c r="C84" s="30"/>
      <c r="D84" s="30"/>
      <c r="E84" s="30"/>
      <c r="F84" s="75"/>
      <c r="G84" s="30"/>
      <c r="H84" s="30"/>
      <c r="I84" s="30"/>
      <c r="J84" s="30"/>
      <c r="K84" s="30"/>
      <c r="L84" s="30"/>
      <c r="M84" s="30"/>
    </row>
    <row r="85" spans="1:13">
      <c r="A85" s="30"/>
      <c r="B85" s="30"/>
      <c r="C85" s="30"/>
      <c r="D85" s="30"/>
      <c r="E85" s="30"/>
      <c r="F85" s="75"/>
      <c r="G85" s="30"/>
      <c r="H85" s="30"/>
      <c r="I85" s="30"/>
      <c r="J85" s="30"/>
      <c r="K85" s="30"/>
      <c r="L85" s="30"/>
      <c r="M85" s="30"/>
    </row>
    <row r="86" spans="1:13">
      <c r="A86" s="30"/>
      <c r="B86" s="30"/>
      <c r="C86" s="30"/>
      <c r="D86" s="30"/>
      <c r="E86" s="30"/>
      <c r="F86" s="75"/>
      <c r="G86" s="30"/>
      <c r="H86" s="30"/>
      <c r="I86" s="30"/>
      <c r="J86" s="30"/>
      <c r="K86" s="30"/>
      <c r="L86" s="30"/>
      <c r="M86" s="30"/>
    </row>
    <row r="87" spans="1:13">
      <c r="A87" s="30"/>
      <c r="B87" s="30"/>
      <c r="C87" s="30"/>
      <c r="D87" s="30"/>
      <c r="E87" s="30"/>
      <c r="F87" s="75"/>
      <c r="G87" s="30"/>
      <c r="H87" s="30"/>
      <c r="I87" s="30"/>
      <c r="J87" s="30"/>
      <c r="K87" s="30"/>
      <c r="L87" s="30"/>
      <c r="M87" s="30"/>
    </row>
    <row r="88" spans="1:13">
      <c r="A88" s="30"/>
      <c r="B88" s="30"/>
      <c r="C88" s="30"/>
      <c r="D88" s="30"/>
      <c r="E88" s="30"/>
      <c r="F88" s="75"/>
      <c r="G88" s="30"/>
      <c r="H88" s="30"/>
      <c r="I88" s="30"/>
      <c r="J88" s="30"/>
      <c r="K88" s="30"/>
      <c r="L88" s="30"/>
      <c r="M88" s="30"/>
    </row>
    <row r="89" spans="1:13">
      <c r="A89" s="30"/>
      <c r="B89" s="30"/>
      <c r="C89" s="30"/>
      <c r="D89" s="30"/>
      <c r="E89" s="30"/>
      <c r="F89" s="75"/>
      <c r="G89" s="30"/>
      <c r="H89" s="30"/>
      <c r="I89" s="30"/>
      <c r="J89" s="30"/>
      <c r="K89" s="30"/>
      <c r="L89" s="30"/>
      <c r="M89" s="30"/>
    </row>
    <row r="90" spans="1:13">
      <c r="A90" s="30"/>
      <c r="B90" s="30"/>
      <c r="C90" s="30"/>
      <c r="D90" s="30"/>
      <c r="E90" s="30"/>
      <c r="F90" s="75"/>
      <c r="G90" s="30"/>
      <c r="H90" s="30"/>
      <c r="I90" s="30"/>
      <c r="J90" s="30"/>
      <c r="K90" s="30"/>
      <c r="L90" s="30"/>
      <c r="M90" s="30"/>
    </row>
    <row r="91" spans="1:13">
      <c r="A91" s="30"/>
      <c r="B91" s="30"/>
      <c r="C91" s="30"/>
      <c r="D91" s="30"/>
      <c r="E91" s="30"/>
      <c r="F91" s="75"/>
      <c r="G91" s="30"/>
      <c r="H91" s="30"/>
      <c r="I91" s="30"/>
      <c r="J91" s="30"/>
      <c r="K91" s="30"/>
      <c r="L91" s="30"/>
      <c r="M91" s="30"/>
    </row>
    <row r="92" spans="1:13">
      <c r="A92" s="30"/>
      <c r="B92" s="30"/>
      <c r="C92" s="30"/>
      <c r="D92" s="30"/>
      <c r="E92" s="30"/>
      <c r="F92" s="75"/>
      <c r="G92" s="30"/>
      <c r="H92" s="30"/>
      <c r="I92" s="30"/>
      <c r="J92" s="30"/>
      <c r="K92" s="30"/>
      <c r="L92" s="30"/>
      <c r="M92" s="30"/>
    </row>
    <row r="93" spans="1:13">
      <c r="A93" s="30"/>
      <c r="B93" s="30"/>
      <c r="C93" s="30"/>
      <c r="D93" s="30"/>
      <c r="E93" s="30"/>
      <c r="F93" s="75"/>
      <c r="G93" s="30"/>
      <c r="H93" s="30"/>
      <c r="I93" s="30"/>
      <c r="J93" s="30"/>
      <c r="K93" s="30"/>
      <c r="L93" s="30"/>
      <c r="M93" s="30"/>
    </row>
    <row r="94" spans="1:13">
      <c r="A94" s="30"/>
      <c r="B94" s="30"/>
      <c r="C94" s="30"/>
      <c r="D94" s="30"/>
      <c r="E94" s="30"/>
      <c r="F94" s="75"/>
      <c r="G94" s="30"/>
      <c r="H94" s="30"/>
      <c r="I94" s="30"/>
      <c r="J94" s="30"/>
      <c r="K94" s="30"/>
      <c r="L94" s="30"/>
      <c r="M94" s="30"/>
    </row>
    <row r="95" spans="1:13">
      <c r="A95" s="30"/>
      <c r="B95" s="30"/>
      <c r="C95" s="30"/>
      <c r="D95" s="30"/>
      <c r="E95" s="30"/>
      <c r="F95" s="75"/>
      <c r="G95" s="30"/>
      <c r="H95" s="30"/>
      <c r="I95" s="30"/>
      <c r="J95" s="30"/>
      <c r="K95" s="30"/>
      <c r="L95" s="30"/>
      <c r="M95" s="30"/>
    </row>
    <row r="96" spans="1:13">
      <c r="A96" s="30"/>
      <c r="B96" s="30"/>
      <c r="C96" s="30"/>
      <c r="D96" s="30"/>
      <c r="E96" s="30"/>
      <c r="F96" s="75"/>
      <c r="G96" s="30"/>
      <c r="H96" s="30"/>
      <c r="I96" s="30"/>
      <c r="J96" s="30"/>
      <c r="K96" s="30"/>
      <c r="L96" s="30"/>
      <c r="M96" s="30"/>
    </row>
    <row r="97" spans="1:13">
      <c r="A97" s="30"/>
      <c r="B97" s="30"/>
      <c r="C97" s="30"/>
      <c r="D97" s="30"/>
      <c r="E97" s="30"/>
      <c r="F97" s="75"/>
      <c r="G97" s="30"/>
      <c r="H97" s="30"/>
      <c r="I97" s="30"/>
      <c r="J97" s="30"/>
      <c r="K97" s="30"/>
      <c r="L97" s="30"/>
      <c r="M97" s="30"/>
    </row>
    <row r="98" spans="1:13">
      <c r="A98" s="30"/>
      <c r="B98" s="30"/>
      <c r="C98" s="30"/>
      <c r="D98" s="30"/>
      <c r="E98" s="30"/>
      <c r="F98" s="75"/>
      <c r="G98" s="30"/>
      <c r="H98" s="30"/>
      <c r="I98" s="30"/>
      <c r="J98" s="30"/>
      <c r="K98" s="30"/>
      <c r="L98" s="30"/>
      <c r="M98" s="30"/>
    </row>
    <row r="99" spans="1:13">
      <c r="A99" s="30"/>
      <c r="B99" s="30"/>
      <c r="C99" s="30"/>
      <c r="D99" s="30"/>
      <c r="E99" s="30"/>
      <c r="F99" s="75"/>
      <c r="G99" s="30"/>
      <c r="H99" s="30"/>
      <c r="I99" s="30"/>
      <c r="J99" s="30"/>
      <c r="K99" s="30"/>
      <c r="L99" s="30"/>
      <c r="M99" s="30"/>
    </row>
    <row r="100" spans="1:13">
      <c r="A100" s="30"/>
      <c r="B100" s="30"/>
      <c r="C100" s="30"/>
      <c r="D100" s="30"/>
      <c r="E100" s="30"/>
      <c r="F100" s="75"/>
      <c r="G100" s="30"/>
      <c r="H100" s="30"/>
      <c r="I100" s="30"/>
      <c r="J100" s="30"/>
      <c r="K100" s="30"/>
      <c r="L100" s="30"/>
      <c r="M100" s="30"/>
    </row>
    <row r="101" spans="1:13">
      <c r="A101" s="30"/>
      <c r="B101" s="30"/>
      <c r="C101" s="30"/>
      <c r="D101" s="30"/>
      <c r="E101" s="30"/>
      <c r="F101" s="75"/>
      <c r="G101" s="30"/>
      <c r="H101" s="30"/>
      <c r="I101" s="30"/>
      <c r="J101" s="30"/>
      <c r="K101" s="30"/>
      <c r="L101" s="30"/>
      <c r="M101" s="30"/>
    </row>
    <row r="102" spans="1:13">
      <c r="A102" s="30"/>
      <c r="B102" s="30"/>
      <c r="C102" s="30"/>
      <c r="D102" s="30"/>
      <c r="E102" s="30"/>
      <c r="F102" s="75"/>
      <c r="G102" s="30"/>
      <c r="H102" s="30"/>
      <c r="I102" s="30"/>
      <c r="J102" s="30"/>
      <c r="K102" s="30"/>
      <c r="L102" s="30"/>
      <c r="M102" s="30"/>
    </row>
    <row r="103" spans="1:13">
      <c r="A103" s="30"/>
      <c r="B103" s="30"/>
      <c r="C103" s="30"/>
      <c r="D103" s="30"/>
      <c r="E103" s="30"/>
      <c r="F103" s="75"/>
      <c r="G103" s="30"/>
      <c r="H103" s="30"/>
      <c r="I103" s="30"/>
      <c r="J103" s="30"/>
      <c r="K103" s="30"/>
      <c r="L103" s="30"/>
      <c r="M103" s="30"/>
    </row>
    <row r="104" spans="1:13">
      <c r="A104" s="30"/>
      <c r="B104" s="30"/>
      <c r="C104" s="30"/>
      <c r="D104" s="30"/>
      <c r="E104" s="30"/>
      <c r="F104" s="75"/>
      <c r="G104" s="30"/>
      <c r="H104" s="30"/>
      <c r="I104" s="30"/>
      <c r="J104" s="30"/>
      <c r="K104" s="30"/>
      <c r="L104" s="30"/>
      <c r="M104" s="30"/>
    </row>
    <row r="105" spans="1:13">
      <c r="A105" s="30"/>
      <c r="B105" s="30"/>
      <c r="C105" s="30"/>
      <c r="D105" s="30"/>
      <c r="E105" s="30"/>
      <c r="F105" s="75"/>
      <c r="G105" s="30"/>
      <c r="H105" s="30"/>
      <c r="I105" s="30"/>
      <c r="J105" s="30"/>
      <c r="K105" s="30"/>
      <c r="L105" s="30"/>
      <c r="M105" s="30"/>
    </row>
    <row r="106" spans="1:13">
      <c r="A106" s="30"/>
      <c r="B106" s="30"/>
      <c r="C106" s="30"/>
      <c r="D106" s="30"/>
      <c r="E106" s="30"/>
      <c r="F106" s="75"/>
      <c r="G106" s="30"/>
      <c r="H106" s="30"/>
      <c r="I106" s="30"/>
      <c r="J106" s="30"/>
      <c r="K106" s="30"/>
      <c r="L106" s="30"/>
      <c r="M106" s="30"/>
    </row>
    <row r="107" spans="1:13">
      <c r="A107" s="30"/>
      <c r="B107" s="30"/>
      <c r="C107" s="30"/>
      <c r="D107" s="30"/>
      <c r="E107" s="30"/>
      <c r="F107" s="75"/>
      <c r="G107" s="30"/>
      <c r="H107" s="30"/>
      <c r="I107" s="30"/>
      <c r="J107" s="30"/>
      <c r="K107" s="30"/>
      <c r="L107" s="30"/>
      <c r="M107" s="30"/>
    </row>
    <row r="108" spans="1:13">
      <c r="A108" s="30"/>
      <c r="B108" s="30"/>
      <c r="C108" s="30"/>
      <c r="D108" s="30"/>
      <c r="E108" s="30"/>
      <c r="F108" s="75"/>
      <c r="G108" s="30"/>
      <c r="H108" s="30"/>
      <c r="I108" s="30"/>
      <c r="J108" s="30"/>
      <c r="K108" s="30"/>
      <c r="L108" s="30"/>
      <c r="M108" s="30"/>
    </row>
    <row r="109" spans="1:13">
      <c r="A109" s="30"/>
      <c r="B109" s="30"/>
      <c r="C109" s="30"/>
      <c r="D109" s="30"/>
      <c r="E109" s="30"/>
      <c r="F109" s="75"/>
      <c r="G109" s="30"/>
      <c r="H109" s="30"/>
      <c r="I109" s="30"/>
      <c r="J109" s="30"/>
      <c r="K109" s="30"/>
      <c r="L109" s="30"/>
      <c r="M109" s="30"/>
    </row>
    <row r="110" spans="1:13">
      <c r="A110" s="30"/>
      <c r="B110" s="30"/>
      <c r="C110" s="30"/>
      <c r="D110" s="30"/>
      <c r="E110" s="30"/>
      <c r="F110" s="75"/>
      <c r="G110" s="30"/>
      <c r="H110" s="30"/>
      <c r="I110" s="30"/>
      <c r="J110" s="30"/>
      <c r="K110" s="30"/>
      <c r="L110" s="30"/>
      <c r="M110" s="30"/>
    </row>
    <row r="111" spans="1:13">
      <c r="A111" s="30"/>
      <c r="B111" s="30"/>
      <c r="C111" s="30"/>
      <c r="D111" s="30"/>
      <c r="E111" s="30"/>
      <c r="F111" s="75"/>
      <c r="G111" s="30"/>
      <c r="H111" s="30"/>
      <c r="I111" s="30"/>
      <c r="J111" s="30"/>
      <c r="K111" s="30"/>
      <c r="L111" s="30"/>
      <c r="M111" s="30"/>
    </row>
    <row r="112" spans="1:13">
      <c r="A112" s="30"/>
      <c r="B112" s="30"/>
      <c r="C112" s="30"/>
      <c r="D112" s="30"/>
      <c r="E112" s="30"/>
      <c r="F112" s="75"/>
      <c r="G112" s="30"/>
      <c r="H112" s="30"/>
      <c r="I112" s="30"/>
      <c r="J112" s="30"/>
      <c r="K112" s="30"/>
      <c r="L112" s="30"/>
      <c r="M112" s="30"/>
    </row>
    <row r="113" spans="1:13">
      <c r="A113" s="30"/>
      <c r="B113" s="30"/>
      <c r="C113" s="30"/>
      <c r="D113" s="30"/>
      <c r="E113" s="30"/>
      <c r="F113" s="75"/>
      <c r="G113" s="30"/>
      <c r="H113" s="30"/>
      <c r="I113" s="30"/>
      <c r="J113" s="30"/>
      <c r="K113" s="30"/>
      <c r="L113" s="30"/>
      <c r="M113" s="30"/>
    </row>
    <row r="114" spans="1:13">
      <c r="A114" s="30"/>
      <c r="B114" s="30"/>
      <c r="C114" s="30"/>
      <c r="D114" s="30"/>
      <c r="E114" s="30"/>
      <c r="F114" s="75"/>
      <c r="G114" s="30"/>
      <c r="H114" s="30"/>
      <c r="I114" s="30"/>
      <c r="J114" s="30"/>
      <c r="K114" s="30"/>
      <c r="L114" s="30"/>
      <c r="M114" s="30"/>
    </row>
    <row r="115" spans="1:13">
      <c r="A115" s="30"/>
      <c r="B115" s="30"/>
      <c r="C115" s="30"/>
      <c r="D115" s="30"/>
      <c r="E115" s="30"/>
      <c r="F115" s="75"/>
      <c r="G115" s="30"/>
      <c r="H115" s="30"/>
      <c r="I115" s="30"/>
      <c r="J115" s="30"/>
      <c r="K115" s="30"/>
      <c r="L115" s="30"/>
      <c r="M115" s="30"/>
    </row>
    <row r="116" spans="1:13">
      <c r="A116" s="30"/>
      <c r="B116" s="30"/>
      <c r="C116" s="30"/>
      <c r="D116" s="30"/>
      <c r="E116" s="30"/>
      <c r="F116" s="75"/>
      <c r="G116" s="30"/>
      <c r="H116" s="30"/>
      <c r="I116" s="30"/>
      <c r="J116" s="30"/>
      <c r="K116" s="30"/>
      <c r="L116" s="30"/>
      <c r="M116" s="30"/>
    </row>
    <row r="117" spans="1:13">
      <c r="A117" s="30"/>
      <c r="B117" s="30"/>
      <c r="C117" s="30"/>
      <c r="D117" s="30"/>
      <c r="E117" s="30"/>
      <c r="F117" s="75"/>
      <c r="G117" s="30"/>
      <c r="H117" s="30"/>
      <c r="I117" s="30"/>
      <c r="J117" s="30"/>
      <c r="K117" s="30"/>
      <c r="L117" s="30"/>
      <c r="M117" s="30"/>
    </row>
    <row r="118" spans="1:13">
      <c r="A118" s="30"/>
      <c r="B118" s="30"/>
      <c r="C118" s="30"/>
      <c r="D118" s="30"/>
      <c r="E118" s="30"/>
      <c r="F118" s="75"/>
      <c r="G118" s="30"/>
      <c r="H118" s="30"/>
      <c r="I118" s="30"/>
      <c r="J118" s="30"/>
      <c r="K118" s="30"/>
      <c r="L118" s="30"/>
      <c r="M118" s="30"/>
    </row>
    <row r="119" spans="1:13">
      <c r="A119" s="30"/>
      <c r="B119" s="30"/>
      <c r="C119" s="30"/>
      <c r="D119" s="30"/>
      <c r="E119" s="30"/>
      <c r="F119" s="75"/>
      <c r="G119" s="30"/>
      <c r="H119" s="30"/>
      <c r="I119" s="30"/>
      <c r="J119" s="30"/>
      <c r="K119" s="30"/>
      <c r="L119" s="30"/>
      <c r="M119" s="30"/>
    </row>
    <row r="120" spans="1:13">
      <c r="A120" s="30"/>
      <c r="B120" s="30"/>
      <c r="C120" s="30"/>
      <c r="D120" s="30"/>
      <c r="E120" s="30"/>
      <c r="F120" s="75"/>
      <c r="G120" s="30"/>
      <c r="H120" s="30"/>
      <c r="I120" s="30"/>
      <c r="J120" s="30"/>
      <c r="K120" s="30"/>
      <c r="L120" s="30"/>
      <c r="M120" s="30"/>
    </row>
    <row r="121" spans="1:13">
      <c r="A121" s="30"/>
      <c r="B121" s="30"/>
      <c r="C121" s="30"/>
      <c r="D121" s="30"/>
      <c r="E121" s="30"/>
      <c r="F121" s="75"/>
      <c r="G121" s="30"/>
      <c r="H121" s="30"/>
      <c r="I121" s="30"/>
      <c r="J121" s="30"/>
      <c r="K121" s="30"/>
      <c r="L121" s="30"/>
      <c r="M121" s="30"/>
    </row>
    <row r="122" spans="1:13">
      <c r="A122" s="30"/>
      <c r="B122" s="30"/>
      <c r="C122" s="30"/>
      <c r="D122" s="30"/>
      <c r="E122" s="30"/>
      <c r="F122" s="75"/>
      <c r="G122" s="30"/>
      <c r="H122" s="30"/>
      <c r="I122" s="30"/>
      <c r="J122" s="30"/>
      <c r="K122" s="30"/>
      <c r="L122" s="30"/>
      <c r="M122" s="30"/>
    </row>
    <row r="123" spans="1:13">
      <c r="A123" s="30"/>
      <c r="B123" s="30"/>
      <c r="C123" s="30"/>
      <c r="D123" s="30"/>
      <c r="E123" s="30"/>
      <c r="F123" s="75"/>
      <c r="G123" s="30"/>
      <c r="H123" s="30"/>
      <c r="I123" s="30"/>
      <c r="J123" s="30"/>
      <c r="K123" s="30"/>
      <c r="L123" s="30"/>
      <c r="M123" s="30"/>
    </row>
    <row r="124" spans="1:13">
      <c r="A124" s="30"/>
      <c r="B124" s="30"/>
      <c r="C124" s="30"/>
      <c r="D124" s="30"/>
      <c r="E124" s="30"/>
      <c r="F124" s="75"/>
      <c r="G124" s="30"/>
      <c r="H124" s="30"/>
      <c r="I124" s="30"/>
      <c r="J124" s="30"/>
      <c r="K124" s="30"/>
      <c r="L124" s="30"/>
      <c r="M124" s="30"/>
    </row>
    <row r="125" spans="1:13">
      <c r="A125" s="30"/>
      <c r="B125" s="30"/>
      <c r="C125" s="30"/>
      <c r="D125" s="30"/>
      <c r="E125" s="30"/>
      <c r="F125" s="75"/>
      <c r="G125" s="30"/>
      <c r="H125" s="30"/>
      <c r="I125" s="30"/>
      <c r="J125" s="30"/>
      <c r="K125" s="30"/>
      <c r="L125" s="30"/>
      <c r="M125" s="30"/>
    </row>
    <row r="126" spans="1:13">
      <c r="A126" s="30"/>
      <c r="B126" s="30"/>
      <c r="C126" s="30"/>
      <c r="D126" s="30"/>
      <c r="E126" s="30"/>
      <c r="F126" s="75"/>
      <c r="G126" s="30"/>
      <c r="H126" s="30"/>
      <c r="I126" s="30"/>
      <c r="J126" s="30"/>
      <c r="K126" s="30"/>
      <c r="L126" s="30"/>
      <c r="M126" s="30"/>
    </row>
    <row r="127" spans="1:13">
      <c r="A127" s="30"/>
      <c r="B127" s="30"/>
      <c r="C127" s="30"/>
      <c r="D127" s="30"/>
      <c r="E127" s="30"/>
      <c r="F127" s="75"/>
      <c r="G127" s="30"/>
      <c r="H127" s="30"/>
      <c r="I127" s="30"/>
      <c r="J127" s="30"/>
      <c r="K127" s="30"/>
      <c r="L127" s="30"/>
      <c r="M127" s="30"/>
    </row>
    <row r="128" spans="1:13">
      <c r="A128" s="30"/>
      <c r="B128" s="30"/>
      <c r="C128" s="30"/>
      <c r="D128" s="30"/>
      <c r="E128" s="30"/>
      <c r="F128" s="75"/>
      <c r="G128" s="30"/>
      <c r="H128" s="30"/>
      <c r="I128" s="30"/>
      <c r="J128" s="30"/>
      <c r="K128" s="30"/>
      <c r="L128" s="30"/>
      <c r="M128" s="30"/>
    </row>
    <row r="129" spans="1:13">
      <c r="A129" s="30"/>
      <c r="B129" s="30"/>
      <c r="C129" s="30"/>
      <c r="D129" s="30"/>
      <c r="E129" s="30"/>
      <c r="F129" s="75"/>
      <c r="G129" s="30"/>
      <c r="H129" s="30"/>
      <c r="I129" s="30"/>
      <c r="J129" s="30"/>
      <c r="K129" s="30"/>
      <c r="L129" s="30"/>
      <c r="M129" s="30"/>
    </row>
    <row r="130" spans="1:13">
      <c r="A130" s="30"/>
      <c r="B130" s="30"/>
      <c r="C130" s="30"/>
      <c r="D130" s="30"/>
      <c r="E130" s="30"/>
      <c r="F130" s="75"/>
      <c r="G130" s="30"/>
      <c r="H130" s="30"/>
      <c r="I130" s="30"/>
      <c r="J130" s="30"/>
      <c r="K130" s="30"/>
      <c r="L130" s="30"/>
      <c r="M130" s="30"/>
    </row>
    <row r="131" spans="1:13">
      <c r="A131" s="30"/>
      <c r="B131" s="30"/>
      <c r="C131" s="30"/>
      <c r="D131" s="30"/>
      <c r="E131" s="30"/>
      <c r="F131" s="75"/>
      <c r="G131" s="30"/>
      <c r="H131" s="30"/>
      <c r="I131" s="30"/>
      <c r="J131" s="30"/>
      <c r="K131" s="30"/>
      <c r="L131" s="30"/>
      <c r="M131" s="30"/>
    </row>
    <row r="132" spans="1:13">
      <c r="A132" s="30"/>
      <c r="B132" s="30"/>
      <c r="C132" s="30"/>
      <c r="D132" s="30"/>
      <c r="E132" s="30"/>
      <c r="F132" s="75"/>
      <c r="G132" s="30"/>
      <c r="H132" s="30"/>
      <c r="I132" s="30"/>
      <c r="J132" s="30"/>
      <c r="K132" s="30"/>
      <c r="L132" s="30"/>
      <c r="M132" s="30"/>
    </row>
    <row r="133" spans="1:13">
      <c r="A133" s="30"/>
      <c r="B133" s="30"/>
      <c r="C133" s="30"/>
      <c r="D133" s="30"/>
      <c r="E133" s="30"/>
      <c r="F133" s="75"/>
      <c r="G133" s="30"/>
      <c r="H133" s="30"/>
      <c r="I133" s="30"/>
      <c r="J133" s="30"/>
      <c r="K133" s="30"/>
      <c r="L133" s="30"/>
      <c r="M133" s="30"/>
    </row>
    <row r="134" spans="1:13">
      <c r="A134" s="30"/>
      <c r="B134" s="30"/>
      <c r="C134" s="30"/>
      <c r="D134" s="30"/>
      <c r="E134" s="30"/>
      <c r="F134" s="75"/>
      <c r="G134" s="30"/>
      <c r="H134" s="30"/>
      <c r="I134" s="30"/>
      <c r="J134" s="30"/>
      <c r="K134" s="30"/>
      <c r="L134" s="30"/>
      <c r="M134" s="30"/>
    </row>
    <row r="135" spans="1:13">
      <c r="A135" s="30"/>
      <c r="B135" s="30"/>
      <c r="C135" s="30"/>
      <c r="D135" s="30"/>
      <c r="E135" s="30"/>
      <c r="F135" s="75"/>
      <c r="G135" s="30"/>
      <c r="H135" s="30"/>
      <c r="I135" s="30"/>
      <c r="J135" s="30"/>
      <c r="K135" s="30"/>
      <c r="L135" s="30"/>
      <c r="M135" s="30"/>
    </row>
    <row r="136" spans="1:13">
      <c r="A136" s="30"/>
      <c r="B136" s="30"/>
      <c r="C136" s="30"/>
      <c r="D136" s="30"/>
      <c r="E136" s="30"/>
      <c r="F136" s="75"/>
      <c r="G136" s="30"/>
      <c r="H136" s="30"/>
      <c r="I136" s="30"/>
      <c r="J136" s="30"/>
      <c r="K136" s="30"/>
      <c r="L136" s="30"/>
      <c r="M136" s="30"/>
    </row>
    <row r="137" spans="1:13">
      <c r="A137" s="30"/>
      <c r="B137" s="30"/>
      <c r="C137" s="30"/>
      <c r="D137" s="30"/>
      <c r="E137" s="30"/>
      <c r="F137" s="75"/>
      <c r="G137" s="30"/>
      <c r="H137" s="30"/>
      <c r="I137" s="30"/>
      <c r="J137" s="30"/>
      <c r="K137" s="30"/>
      <c r="L137" s="30"/>
      <c r="M137" s="30"/>
    </row>
    <row r="138" spans="1:13">
      <c r="A138" s="30"/>
      <c r="B138" s="30"/>
      <c r="C138" s="30"/>
      <c r="D138" s="30"/>
      <c r="E138" s="30"/>
      <c r="F138" s="75"/>
      <c r="G138" s="30"/>
      <c r="H138" s="30"/>
      <c r="I138" s="30"/>
      <c r="J138" s="30"/>
      <c r="K138" s="30"/>
      <c r="L138" s="30"/>
      <c r="M138" s="30"/>
    </row>
    <row r="139" spans="1:13">
      <c r="A139" s="30"/>
      <c r="B139" s="30"/>
      <c r="C139" s="30"/>
      <c r="D139" s="30"/>
      <c r="E139" s="30"/>
      <c r="F139" s="75"/>
      <c r="G139" s="30"/>
      <c r="H139" s="30"/>
      <c r="I139" s="30"/>
      <c r="J139" s="30"/>
      <c r="K139" s="30"/>
      <c r="L139" s="30"/>
      <c r="M139" s="30"/>
    </row>
    <row r="140" spans="1:13">
      <c r="A140" s="30"/>
      <c r="B140" s="30"/>
      <c r="C140" s="30"/>
      <c r="D140" s="30"/>
      <c r="E140" s="30"/>
      <c r="F140" s="75"/>
      <c r="G140" s="30"/>
      <c r="H140" s="30"/>
      <c r="I140" s="30"/>
      <c r="J140" s="30"/>
      <c r="K140" s="30"/>
      <c r="L140" s="30"/>
      <c r="M140" s="30"/>
    </row>
    <row r="141" spans="1:13">
      <c r="A141" s="30"/>
      <c r="B141" s="30"/>
      <c r="C141" s="30"/>
      <c r="D141" s="30"/>
      <c r="E141" s="30"/>
      <c r="F141" s="75"/>
      <c r="G141" s="30"/>
      <c r="H141" s="30"/>
      <c r="I141" s="30"/>
      <c r="J141" s="30"/>
      <c r="K141" s="30"/>
      <c r="L141" s="30"/>
      <c r="M141" s="30"/>
    </row>
    <row r="142" spans="1:13">
      <c r="A142" s="30"/>
      <c r="B142" s="30"/>
      <c r="C142" s="30"/>
      <c r="D142" s="30"/>
      <c r="E142" s="30"/>
      <c r="F142" s="75"/>
      <c r="G142" s="30"/>
      <c r="H142" s="30"/>
      <c r="I142" s="30"/>
      <c r="J142" s="30"/>
      <c r="K142" s="30"/>
      <c r="L142" s="30"/>
      <c r="M142" s="30"/>
    </row>
    <row r="143" spans="1:13">
      <c r="A143" s="30"/>
      <c r="B143" s="30"/>
      <c r="C143" s="30"/>
      <c r="D143" s="30"/>
      <c r="E143" s="30"/>
      <c r="F143" s="75"/>
      <c r="G143" s="30"/>
      <c r="H143" s="30"/>
      <c r="I143" s="30"/>
      <c r="J143" s="30"/>
      <c r="K143" s="30"/>
      <c r="L143" s="30"/>
      <c r="M143" s="30"/>
    </row>
    <row r="144" spans="1:13">
      <c r="A144" s="30"/>
      <c r="B144" s="30"/>
      <c r="C144" s="30"/>
      <c r="D144" s="30"/>
      <c r="E144" s="30"/>
      <c r="F144" s="75"/>
      <c r="G144" s="30"/>
      <c r="H144" s="30"/>
      <c r="I144" s="30"/>
      <c r="J144" s="30"/>
      <c r="K144" s="30"/>
      <c r="L144" s="30"/>
      <c r="M144" s="30"/>
    </row>
    <row r="145" spans="1:13">
      <c r="A145" s="30"/>
      <c r="B145" s="30"/>
      <c r="C145" s="30"/>
      <c r="D145" s="30"/>
      <c r="E145" s="30"/>
      <c r="F145" s="75"/>
      <c r="G145" s="30"/>
      <c r="H145" s="30"/>
      <c r="I145" s="30"/>
      <c r="J145" s="30"/>
      <c r="K145" s="30"/>
      <c r="L145" s="30"/>
      <c r="M145" s="30"/>
    </row>
    <row r="146" spans="1:13">
      <c r="A146" s="30"/>
      <c r="B146" s="30"/>
      <c r="C146" s="30"/>
      <c r="D146" s="30"/>
      <c r="E146" s="30"/>
      <c r="F146" s="75"/>
      <c r="G146" s="30"/>
      <c r="H146" s="30"/>
      <c r="I146" s="30"/>
      <c r="J146" s="30"/>
      <c r="K146" s="30"/>
      <c r="L146" s="30"/>
      <c r="M146" s="30"/>
    </row>
    <row r="147" spans="1:13">
      <c r="A147" s="30"/>
      <c r="B147" s="30"/>
      <c r="C147" s="30"/>
      <c r="D147" s="30"/>
      <c r="E147" s="30"/>
      <c r="F147" s="75"/>
      <c r="G147" s="30"/>
      <c r="H147" s="30"/>
      <c r="I147" s="30"/>
      <c r="J147" s="30"/>
      <c r="K147" s="30"/>
      <c r="L147" s="30"/>
      <c r="M147" s="30"/>
    </row>
    <row r="148" spans="1:13">
      <c r="A148" s="30"/>
      <c r="B148" s="30"/>
      <c r="C148" s="30"/>
      <c r="D148" s="30"/>
      <c r="E148" s="30"/>
      <c r="F148" s="75"/>
      <c r="G148" s="30"/>
      <c r="H148" s="30"/>
      <c r="I148" s="30"/>
      <c r="J148" s="30"/>
      <c r="K148" s="30"/>
      <c r="L148" s="30"/>
      <c r="M148" s="30"/>
    </row>
    <row r="149" spans="1:13">
      <c r="A149" s="30"/>
      <c r="B149" s="30"/>
      <c r="C149" s="30"/>
      <c r="D149" s="30"/>
      <c r="E149" s="30"/>
      <c r="F149" s="75"/>
      <c r="G149" s="30"/>
      <c r="H149" s="30"/>
      <c r="I149" s="30"/>
      <c r="J149" s="30"/>
      <c r="K149" s="30"/>
      <c r="L149" s="30"/>
      <c r="M149" s="30"/>
    </row>
    <row r="150" spans="1:13">
      <c r="A150" s="30"/>
      <c r="B150" s="30"/>
      <c r="C150" s="30"/>
      <c r="D150" s="30"/>
      <c r="E150" s="30"/>
      <c r="F150" s="75"/>
      <c r="G150" s="30"/>
      <c r="H150" s="30"/>
      <c r="I150" s="30"/>
      <c r="J150" s="30"/>
      <c r="K150" s="30"/>
      <c r="L150" s="30"/>
      <c r="M150" s="30"/>
    </row>
    <row r="151" spans="1:13">
      <c r="A151" s="30"/>
      <c r="B151" s="30"/>
      <c r="C151" s="30"/>
      <c r="D151" s="30"/>
      <c r="E151" s="30"/>
      <c r="F151" s="75"/>
      <c r="G151" s="30"/>
      <c r="H151" s="30"/>
      <c r="I151" s="30"/>
      <c r="J151" s="30"/>
      <c r="K151" s="30"/>
      <c r="L151" s="30"/>
      <c r="M151" s="30"/>
    </row>
    <row r="152" spans="1:13">
      <c r="A152" s="30"/>
      <c r="B152" s="30"/>
      <c r="C152" s="30"/>
      <c r="D152" s="30"/>
      <c r="E152" s="30"/>
      <c r="F152" s="75"/>
      <c r="G152" s="30"/>
      <c r="H152" s="30"/>
      <c r="I152" s="30"/>
      <c r="J152" s="30"/>
      <c r="K152" s="30"/>
      <c r="L152" s="30"/>
      <c r="M152" s="30"/>
    </row>
    <row r="153" spans="1:13">
      <c r="A153" s="30"/>
      <c r="B153" s="30"/>
      <c r="C153" s="30"/>
      <c r="D153" s="30"/>
      <c r="E153" s="30"/>
      <c r="F153" s="75"/>
      <c r="G153" s="30"/>
      <c r="H153" s="30"/>
      <c r="I153" s="30"/>
      <c r="J153" s="30"/>
      <c r="K153" s="30"/>
      <c r="L153" s="30"/>
      <c r="M153" s="30"/>
    </row>
    <row r="154" spans="1:13">
      <c r="A154" s="30"/>
      <c r="B154" s="30"/>
      <c r="C154" s="30"/>
      <c r="D154" s="30"/>
      <c r="E154" s="30"/>
      <c r="F154" s="75"/>
      <c r="G154" s="30"/>
      <c r="H154" s="30"/>
      <c r="I154" s="30"/>
      <c r="J154" s="30"/>
      <c r="K154" s="30"/>
      <c r="L154" s="30"/>
      <c r="M154" s="30"/>
    </row>
    <row r="155" spans="1:13">
      <c r="A155" s="30"/>
      <c r="B155" s="30"/>
      <c r="C155" s="30"/>
      <c r="D155" s="30"/>
      <c r="E155" s="30"/>
      <c r="F155" s="75"/>
      <c r="G155" s="30"/>
      <c r="H155" s="30"/>
      <c r="I155" s="30"/>
      <c r="J155" s="30"/>
      <c r="K155" s="30"/>
      <c r="L155" s="30"/>
      <c r="M155" s="30"/>
    </row>
    <row r="156" spans="1:13">
      <c r="A156" s="30"/>
      <c r="B156" s="30"/>
      <c r="C156" s="30"/>
      <c r="D156" s="30"/>
      <c r="E156" s="30"/>
      <c r="F156" s="75"/>
      <c r="G156" s="30"/>
      <c r="H156" s="30"/>
      <c r="I156" s="30"/>
      <c r="J156" s="30"/>
      <c r="K156" s="30"/>
      <c r="L156" s="30"/>
      <c r="M156" s="30"/>
    </row>
    <row r="157" spans="1:13">
      <c r="A157" s="30"/>
      <c r="B157" s="30"/>
      <c r="C157" s="30"/>
      <c r="D157" s="30"/>
      <c r="E157" s="30"/>
      <c r="F157" s="75"/>
      <c r="G157" s="30"/>
      <c r="H157" s="30"/>
      <c r="I157" s="30"/>
      <c r="J157" s="30"/>
      <c r="K157" s="30"/>
      <c r="L157" s="30"/>
      <c r="M157" s="30"/>
    </row>
    <row r="158" spans="1:13">
      <c r="A158" s="30"/>
      <c r="B158" s="30"/>
      <c r="C158" s="30"/>
      <c r="D158" s="30"/>
      <c r="E158" s="30"/>
      <c r="F158" s="75"/>
      <c r="G158" s="30"/>
      <c r="H158" s="30"/>
      <c r="I158" s="30"/>
      <c r="J158" s="30"/>
      <c r="K158" s="30"/>
      <c r="L158" s="30"/>
      <c r="M158" s="30"/>
    </row>
    <row r="159" spans="1:13">
      <c r="A159" s="30"/>
      <c r="B159" s="30"/>
      <c r="C159" s="30"/>
      <c r="D159" s="30"/>
      <c r="E159" s="30"/>
      <c r="F159" s="75"/>
      <c r="G159" s="30"/>
      <c r="H159" s="30"/>
      <c r="I159" s="30"/>
      <c r="J159" s="30"/>
      <c r="K159" s="30"/>
      <c r="L159" s="30"/>
      <c r="M159" s="30"/>
    </row>
    <row r="160" spans="1:13">
      <c r="A160" s="30"/>
      <c r="B160" s="30"/>
      <c r="C160" s="30"/>
      <c r="D160" s="30"/>
      <c r="E160" s="30"/>
      <c r="F160" s="75"/>
      <c r="G160" s="30"/>
      <c r="H160" s="30"/>
      <c r="I160" s="30"/>
      <c r="J160" s="30"/>
      <c r="K160" s="30"/>
      <c r="L160" s="30"/>
      <c r="M160" s="30"/>
    </row>
    <row r="161" spans="1:13">
      <c r="A161" s="30"/>
      <c r="B161" s="30"/>
      <c r="C161" s="30"/>
      <c r="D161" s="30"/>
      <c r="E161" s="30"/>
      <c r="F161" s="75"/>
      <c r="G161" s="30"/>
      <c r="H161" s="30"/>
      <c r="I161" s="30"/>
      <c r="J161" s="30"/>
      <c r="K161" s="30"/>
      <c r="L161" s="30"/>
      <c r="M161" s="30"/>
    </row>
    <row r="162" spans="1:13">
      <c r="A162" s="30"/>
      <c r="B162" s="30"/>
      <c r="C162" s="30"/>
      <c r="D162" s="30"/>
      <c r="E162" s="30"/>
      <c r="F162" s="75"/>
      <c r="G162" s="30"/>
      <c r="H162" s="30"/>
      <c r="I162" s="30"/>
      <c r="J162" s="30"/>
      <c r="K162" s="30"/>
      <c r="L162" s="30"/>
      <c r="M162" s="30"/>
    </row>
    <row r="163" spans="1:13">
      <c r="A163" s="30"/>
      <c r="B163" s="30"/>
      <c r="C163" s="30"/>
      <c r="D163" s="30"/>
      <c r="E163" s="30"/>
      <c r="F163" s="75"/>
      <c r="G163" s="30"/>
      <c r="H163" s="30"/>
      <c r="I163" s="30"/>
      <c r="J163" s="30"/>
      <c r="K163" s="30"/>
      <c r="L163" s="30"/>
      <c r="M163" s="30"/>
    </row>
    <row r="164" spans="1:13">
      <c r="A164" s="30"/>
      <c r="B164" s="30"/>
      <c r="C164" s="30"/>
      <c r="D164" s="30"/>
      <c r="E164" s="30"/>
      <c r="F164" s="75"/>
      <c r="G164" s="30"/>
      <c r="H164" s="30"/>
      <c r="I164" s="30"/>
      <c r="J164" s="30"/>
      <c r="K164" s="30"/>
      <c r="L164" s="30"/>
      <c r="M164" s="30"/>
    </row>
    <row r="165" spans="1:13">
      <c r="A165" s="30"/>
      <c r="B165" s="30"/>
      <c r="C165" s="30"/>
      <c r="D165" s="30"/>
      <c r="E165" s="30"/>
      <c r="F165" s="75"/>
      <c r="G165" s="30"/>
      <c r="H165" s="30"/>
      <c r="I165" s="30"/>
      <c r="J165" s="30"/>
      <c r="K165" s="30"/>
      <c r="L165" s="30"/>
      <c r="M165" s="30"/>
    </row>
    <row r="166" spans="1:13">
      <c r="A166" s="30"/>
      <c r="B166" s="30"/>
      <c r="C166" s="30"/>
      <c r="D166" s="30"/>
      <c r="E166" s="30"/>
      <c r="F166" s="75"/>
      <c r="G166" s="30"/>
      <c r="H166" s="30"/>
      <c r="I166" s="30"/>
      <c r="J166" s="30"/>
      <c r="K166" s="30"/>
      <c r="L166" s="30"/>
      <c r="M166" s="30"/>
    </row>
    <row r="167" spans="1:13">
      <c r="A167" s="30"/>
      <c r="B167" s="30"/>
      <c r="C167" s="30"/>
      <c r="D167" s="30"/>
      <c r="E167" s="30"/>
      <c r="F167" s="75"/>
      <c r="G167" s="30"/>
      <c r="H167" s="30"/>
      <c r="I167" s="30"/>
      <c r="J167" s="30"/>
      <c r="K167" s="30"/>
      <c r="L167" s="30"/>
      <c r="M167" s="30"/>
    </row>
    <row r="168" spans="1:13">
      <c r="A168" s="30"/>
      <c r="B168" s="30"/>
      <c r="C168" s="30"/>
      <c r="D168" s="30"/>
      <c r="E168" s="30"/>
      <c r="F168" s="75"/>
      <c r="G168" s="30"/>
      <c r="H168" s="30"/>
      <c r="I168" s="30"/>
      <c r="J168" s="30"/>
      <c r="K168" s="30"/>
      <c r="L168" s="30"/>
      <c r="M168" s="30"/>
    </row>
    <row r="169" spans="1:13">
      <c r="A169" s="30"/>
      <c r="B169" s="30"/>
      <c r="C169" s="30"/>
      <c r="D169" s="30"/>
      <c r="E169" s="30"/>
      <c r="F169" s="75"/>
      <c r="G169" s="30"/>
      <c r="H169" s="30"/>
      <c r="I169" s="30"/>
      <c r="J169" s="30"/>
      <c r="K169" s="30"/>
      <c r="L169" s="30"/>
      <c r="M169" s="30"/>
    </row>
    <row r="170" spans="1:13">
      <c r="A170" s="30"/>
      <c r="B170" s="30"/>
      <c r="C170" s="30"/>
      <c r="D170" s="30"/>
      <c r="E170" s="30"/>
      <c r="F170" s="75"/>
      <c r="G170" s="30"/>
      <c r="H170" s="30"/>
      <c r="I170" s="30"/>
      <c r="J170" s="30"/>
      <c r="K170" s="30"/>
      <c r="L170" s="30"/>
      <c r="M170" s="30"/>
    </row>
    <row r="171" spans="1:13">
      <c r="A171" s="30"/>
      <c r="B171" s="30"/>
      <c r="C171" s="30"/>
      <c r="D171" s="30"/>
      <c r="E171" s="30"/>
      <c r="F171" s="75"/>
      <c r="G171" s="30"/>
      <c r="H171" s="30"/>
      <c r="I171" s="30"/>
      <c r="J171" s="30"/>
      <c r="K171" s="30"/>
      <c r="L171" s="30"/>
      <c r="M171" s="30"/>
    </row>
    <row r="172" spans="1:13">
      <c r="A172" s="30"/>
      <c r="B172" s="30"/>
      <c r="C172" s="30"/>
      <c r="D172" s="30"/>
      <c r="E172" s="30"/>
      <c r="F172" s="75"/>
      <c r="G172" s="30"/>
      <c r="H172" s="30"/>
      <c r="I172" s="30"/>
      <c r="J172" s="30"/>
      <c r="K172" s="30"/>
      <c r="L172" s="30"/>
      <c r="M172" s="30"/>
    </row>
    <row r="173" spans="1:13">
      <c r="A173" s="30"/>
      <c r="B173" s="30"/>
      <c r="C173" s="30"/>
      <c r="D173" s="30"/>
      <c r="E173" s="30"/>
      <c r="F173" s="75"/>
      <c r="G173" s="30"/>
      <c r="H173" s="30"/>
      <c r="I173" s="30"/>
      <c r="J173" s="30"/>
      <c r="K173" s="30"/>
      <c r="L173" s="30"/>
      <c r="M173" s="30"/>
    </row>
    <row r="174" spans="1:13">
      <c r="A174" s="30"/>
      <c r="B174" s="30"/>
      <c r="C174" s="30"/>
      <c r="D174" s="30"/>
      <c r="E174" s="30"/>
      <c r="F174" s="75"/>
      <c r="G174" s="30"/>
      <c r="H174" s="30"/>
      <c r="I174" s="30"/>
      <c r="J174" s="30"/>
      <c r="K174" s="30"/>
      <c r="L174" s="30"/>
      <c r="M174" s="30"/>
    </row>
    <row r="175" spans="1:13">
      <c r="A175" s="30"/>
      <c r="B175" s="30"/>
      <c r="C175" s="30"/>
      <c r="D175" s="30"/>
      <c r="E175" s="30"/>
      <c r="F175" s="75"/>
      <c r="G175" s="30"/>
      <c r="H175" s="30"/>
      <c r="I175" s="30"/>
      <c r="J175" s="30"/>
      <c r="K175" s="30"/>
      <c r="L175" s="30"/>
      <c r="M175" s="30"/>
    </row>
    <row r="176" spans="1:13">
      <c r="A176" s="30"/>
      <c r="B176" s="30"/>
      <c r="C176" s="30"/>
      <c r="D176" s="30"/>
      <c r="E176" s="30"/>
      <c r="F176" s="75"/>
      <c r="G176" s="30"/>
      <c r="H176" s="30"/>
      <c r="I176" s="30"/>
      <c r="J176" s="30"/>
      <c r="K176" s="30"/>
      <c r="L176" s="30"/>
      <c r="M176" s="30"/>
    </row>
    <row r="177" spans="1:13">
      <c r="A177" s="30"/>
      <c r="B177" s="30"/>
      <c r="C177" s="30"/>
      <c r="D177" s="30"/>
      <c r="E177" s="30"/>
      <c r="F177" s="75"/>
      <c r="G177" s="30"/>
      <c r="H177" s="30"/>
      <c r="I177" s="30"/>
      <c r="J177" s="30"/>
      <c r="K177" s="30"/>
      <c r="L177" s="30"/>
      <c r="M177" s="30"/>
    </row>
    <row r="178" spans="1:13">
      <c r="A178" s="30"/>
      <c r="B178" s="30"/>
      <c r="C178" s="30"/>
      <c r="D178" s="30"/>
      <c r="E178" s="30"/>
      <c r="F178" s="75"/>
      <c r="G178" s="30"/>
      <c r="H178" s="30"/>
      <c r="I178" s="30"/>
      <c r="J178" s="30"/>
      <c r="K178" s="30"/>
      <c r="L178" s="30"/>
      <c r="M178" s="30"/>
    </row>
    <row r="179" spans="1:13">
      <c r="A179" s="30"/>
      <c r="B179" s="30"/>
      <c r="C179" s="30"/>
      <c r="D179" s="30"/>
      <c r="E179" s="30"/>
      <c r="F179" s="75"/>
      <c r="G179" s="30"/>
      <c r="H179" s="30"/>
      <c r="I179" s="30"/>
      <c r="J179" s="30"/>
      <c r="K179" s="30"/>
      <c r="L179" s="30"/>
      <c r="M179" s="30"/>
    </row>
    <row r="180" spans="1:13">
      <c r="A180" s="30"/>
      <c r="B180" s="30"/>
      <c r="C180" s="30"/>
      <c r="D180" s="30"/>
      <c r="E180" s="30"/>
      <c r="F180" s="75"/>
      <c r="G180" s="30"/>
      <c r="H180" s="30"/>
      <c r="I180" s="30"/>
      <c r="J180" s="30"/>
      <c r="K180" s="30"/>
      <c r="L180" s="30"/>
      <c r="M180" s="30"/>
    </row>
    <row r="181" spans="1:13">
      <c r="A181" s="30"/>
      <c r="B181" s="30"/>
      <c r="C181" s="30"/>
      <c r="D181" s="30"/>
      <c r="E181" s="30"/>
      <c r="F181" s="75"/>
      <c r="G181" s="30"/>
      <c r="H181" s="30"/>
      <c r="I181" s="30"/>
      <c r="J181" s="30"/>
      <c r="K181" s="30"/>
      <c r="L181" s="30"/>
      <c r="M181" s="30"/>
    </row>
    <row r="182" spans="1:13">
      <c r="A182" s="30"/>
      <c r="B182" s="30"/>
      <c r="C182" s="30"/>
      <c r="D182" s="30"/>
      <c r="E182" s="30"/>
      <c r="F182" s="75"/>
      <c r="G182" s="30"/>
      <c r="H182" s="30"/>
      <c r="I182" s="30"/>
      <c r="J182" s="30"/>
      <c r="K182" s="30"/>
      <c r="L182" s="30"/>
      <c r="M182" s="30"/>
    </row>
    <row r="183" spans="1:13">
      <c r="A183" s="30"/>
      <c r="B183" s="30"/>
      <c r="C183" s="30"/>
      <c r="D183" s="30"/>
      <c r="E183" s="30"/>
      <c r="F183" s="75"/>
      <c r="G183" s="30"/>
      <c r="H183" s="30"/>
      <c r="I183" s="30"/>
      <c r="J183" s="30"/>
      <c r="K183" s="30"/>
      <c r="L183" s="30"/>
      <c r="M183" s="30"/>
    </row>
    <row r="184" spans="1:13">
      <c r="A184" s="30"/>
      <c r="B184" s="30"/>
      <c r="C184" s="30"/>
      <c r="D184" s="30"/>
      <c r="E184" s="30"/>
      <c r="F184" s="75"/>
      <c r="G184" s="30"/>
      <c r="H184" s="30"/>
      <c r="I184" s="30"/>
      <c r="J184" s="30"/>
      <c r="K184" s="30"/>
      <c r="L184" s="30"/>
      <c r="M184" s="30"/>
    </row>
    <row r="185" spans="1:13">
      <c r="A185" s="30"/>
      <c r="B185" s="30"/>
      <c r="C185" s="30"/>
      <c r="D185" s="30"/>
      <c r="E185" s="30"/>
      <c r="F185" s="75"/>
      <c r="G185" s="30"/>
      <c r="H185" s="30"/>
      <c r="I185" s="30"/>
      <c r="J185" s="30"/>
      <c r="K185" s="30"/>
      <c r="L185" s="30"/>
      <c r="M185" s="30"/>
    </row>
    <row r="186" spans="1:13">
      <c r="A186" s="30"/>
      <c r="B186" s="30"/>
      <c r="C186" s="30"/>
      <c r="D186" s="30"/>
      <c r="E186" s="30"/>
      <c r="F186" s="75"/>
      <c r="G186" s="30"/>
      <c r="H186" s="30"/>
      <c r="I186" s="30"/>
      <c r="J186" s="30"/>
      <c r="K186" s="30"/>
      <c r="L186" s="30"/>
      <c r="M186" s="30"/>
    </row>
    <row r="187" spans="1:13">
      <c r="A187" s="30"/>
      <c r="B187" s="30"/>
      <c r="C187" s="30"/>
      <c r="D187" s="30"/>
      <c r="E187" s="30"/>
      <c r="F187" s="75"/>
      <c r="G187" s="30"/>
      <c r="H187" s="30"/>
      <c r="I187" s="30"/>
      <c r="J187" s="30"/>
      <c r="K187" s="30"/>
      <c r="L187" s="30"/>
      <c r="M187" s="30"/>
    </row>
    <row r="188" spans="1:13">
      <c r="A188" s="30"/>
      <c r="B188" s="30"/>
      <c r="C188" s="30"/>
      <c r="D188" s="30"/>
      <c r="E188" s="30"/>
      <c r="F188" s="75"/>
      <c r="G188" s="30"/>
      <c r="H188" s="30"/>
      <c r="I188" s="30"/>
      <c r="J188" s="30"/>
      <c r="K188" s="30"/>
      <c r="L188" s="30"/>
      <c r="M188" s="30"/>
    </row>
    <row r="189" spans="1:13">
      <c r="A189" s="30"/>
      <c r="B189" s="30"/>
      <c r="C189" s="30"/>
      <c r="D189" s="30"/>
      <c r="E189" s="30"/>
      <c r="F189" s="75"/>
      <c r="G189" s="30"/>
      <c r="H189" s="30"/>
      <c r="I189" s="30"/>
      <c r="J189" s="30"/>
      <c r="K189" s="30"/>
      <c r="L189" s="30"/>
      <c r="M189" s="30"/>
    </row>
    <row r="190" spans="1:13">
      <c r="A190" s="30"/>
      <c r="B190" s="30"/>
      <c r="C190" s="30"/>
      <c r="D190" s="30"/>
      <c r="E190" s="30"/>
      <c r="F190" s="75"/>
      <c r="G190" s="30"/>
      <c r="H190" s="30"/>
      <c r="I190" s="30"/>
      <c r="J190" s="30"/>
      <c r="K190" s="30"/>
      <c r="L190" s="30"/>
      <c r="M190" s="30"/>
    </row>
    <row r="191" spans="1:13">
      <c r="A191" s="30"/>
      <c r="B191" s="30"/>
      <c r="C191" s="30"/>
      <c r="D191" s="30"/>
      <c r="E191" s="30"/>
      <c r="F191" s="75"/>
      <c r="G191" s="30"/>
      <c r="H191" s="30"/>
      <c r="I191" s="30"/>
      <c r="J191" s="30"/>
      <c r="K191" s="30"/>
      <c r="L191" s="30"/>
      <c r="M191" s="30"/>
    </row>
    <row r="192" spans="1:13">
      <c r="A192" s="30"/>
      <c r="B192" s="30"/>
      <c r="C192" s="30"/>
      <c r="D192" s="30"/>
      <c r="E192" s="30"/>
      <c r="F192" s="75"/>
      <c r="G192" s="30"/>
      <c r="H192" s="30"/>
      <c r="I192" s="30"/>
      <c r="J192" s="30"/>
      <c r="K192" s="30"/>
      <c r="L192" s="30"/>
      <c r="M192" s="30"/>
    </row>
    <row r="193" spans="1:13">
      <c r="A193" s="30"/>
      <c r="B193" s="30"/>
      <c r="C193" s="30"/>
      <c r="D193" s="30"/>
      <c r="E193" s="30"/>
      <c r="F193" s="75"/>
      <c r="G193" s="30"/>
      <c r="H193" s="30"/>
      <c r="I193" s="30"/>
      <c r="J193" s="30"/>
      <c r="K193" s="30"/>
      <c r="L193" s="30"/>
      <c r="M193" s="30"/>
    </row>
    <row r="194" spans="1:13">
      <c r="A194" s="30"/>
      <c r="B194" s="30"/>
      <c r="C194" s="30"/>
      <c r="D194" s="30"/>
      <c r="E194" s="30"/>
      <c r="F194" s="75"/>
      <c r="G194" s="30"/>
      <c r="H194" s="30"/>
      <c r="I194" s="30"/>
      <c r="J194" s="30"/>
      <c r="K194" s="30"/>
      <c r="L194" s="30"/>
      <c r="M194" s="30"/>
    </row>
    <row r="195" spans="1:13">
      <c r="A195" s="30"/>
      <c r="B195" s="30"/>
      <c r="C195" s="30"/>
      <c r="D195" s="30"/>
      <c r="E195" s="30"/>
      <c r="F195" s="75"/>
      <c r="G195" s="30"/>
      <c r="H195" s="30"/>
      <c r="I195" s="30"/>
      <c r="J195" s="30"/>
      <c r="K195" s="30"/>
      <c r="L195" s="30"/>
      <c r="M195" s="30"/>
    </row>
    <row r="196" spans="1:13">
      <c r="A196" s="30"/>
      <c r="B196" s="30"/>
      <c r="C196" s="30"/>
      <c r="D196" s="30"/>
      <c r="E196" s="30"/>
      <c r="F196" s="75"/>
      <c r="G196" s="30"/>
      <c r="H196" s="30"/>
      <c r="I196" s="30"/>
      <c r="J196" s="30"/>
      <c r="K196" s="30"/>
      <c r="L196" s="30"/>
      <c r="M196" s="30"/>
    </row>
    <row r="197" spans="1:13">
      <c r="A197" s="30"/>
      <c r="B197" s="30"/>
      <c r="C197" s="30"/>
      <c r="D197" s="30"/>
      <c r="E197" s="30"/>
      <c r="F197" s="75"/>
      <c r="G197" s="30"/>
      <c r="H197" s="30"/>
      <c r="I197" s="30"/>
      <c r="J197" s="30"/>
      <c r="K197" s="30"/>
      <c r="L197" s="30"/>
      <c r="M197" s="30"/>
    </row>
    <row r="198" spans="1:13">
      <c r="A198" s="30"/>
      <c r="B198" s="30"/>
      <c r="C198" s="30"/>
      <c r="D198" s="30"/>
      <c r="E198" s="30"/>
      <c r="F198" s="75"/>
      <c r="G198" s="30"/>
      <c r="H198" s="30"/>
      <c r="I198" s="30"/>
      <c r="J198" s="30"/>
      <c r="K198" s="30"/>
      <c r="L198" s="30"/>
      <c r="M198" s="30"/>
    </row>
    <row r="199" spans="1:13">
      <c r="A199" s="30"/>
      <c r="B199" s="30"/>
      <c r="C199" s="30"/>
      <c r="D199" s="30"/>
      <c r="E199" s="30"/>
      <c r="F199" s="75"/>
      <c r="G199" s="30"/>
      <c r="H199" s="30"/>
      <c r="I199" s="30"/>
      <c r="J199" s="30"/>
      <c r="K199" s="30"/>
      <c r="L199" s="30"/>
      <c r="M199" s="30"/>
    </row>
    <row r="200" spans="1:13">
      <c r="A200" s="30"/>
      <c r="B200" s="30"/>
      <c r="C200" s="30"/>
      <c r="D200" s="30"/>
      <c r="E200" s="30"/>
      <c r="F200" s="75"/>
      <c r="G200" s="30"/>
      <c r="H200" s="30"/>
      <c r="I200" s="30"/>
      <c r="J200" s="30"/>
      <c r="K200" s="30"/>
      <c r="L200" s="30"/>
      <c r="M200" s="30"/>
    </row>
    <row r="201" spans="1:13">
      <c r="A201" s="30"/>
      <c r="B201" s="30"/>
      <c r="C201" s="30"/>
      <c r="D201" s="30"/>
      <c r="E201" s="30"/>
      <c r="F201" s="75"/>
      <c r="G201" s="30"/>
      <c r="H201" s="30"/>
      <c r="I201" s="30"/>
      <c r="J201" s="30"/>
      <c r="K201" s="30"/>
      <c r="L201" s="30"/>
      <c r="M201" s="30"/>
    </row>
    <row r="202" spans="1:13">
      <c r="A202" s="30"/>
      <c r="B202" s="30"/>
      <c r="C202" s="30"/>
      <c r="D202" s="30"/>
      <c r="E202" s="30"/>
      <c r="F202" s="75"/>
      <c r="G202" s="30"/>
      <c r="H202" s="30"/>
      <c r="I202" s="30"/>
      <c r="J202" s="30"/>
      <c r="K202" s="30"/>
      <c r="L202" s="30"/>
      <c r="M202" s="30"/>
    </row>
    <row r="203" spans="1:13">
      <c r="A203" s="30"/>
      <c r="B203" s="30"/>
      <c r="C203" s="30"/>
      <c r="D203" s="30"/>
      <c r="E203" s="30"/>
      <c r="F203" s="75"/>
      <c r="G203" s="30"/>
      <c r="H203" s="30"/>
      <c r="I203" s="30"/>
      <c r="J203" s="30"/>
      <c r="K203" s="30"/>
      <c r="L203" s="30"/>
      <c r="M203" s="30"/>
    </row>
    <row r="204" spans="1:13">
      <c r="A204" s="30"/>
      <c r="B204" s="30"/>
      <c r="C204" s="30"/>
      <c r="D204" s="30"/>
      <c r="E204" s="30"/>
      <c r="F204" s="75"/>
      <c r="G204" s="30"/>
      <c r="H204" s="30"/>
      <c r="I204" s="30"/>
      <c r="J204" s="30"/>
      <c r="K204" s="30"/>
      <c r="L204" s="30"/>
      <c r="M204" s="30"/>
    </row>
    <row r="205" spans="1:13">
      <c r="A205" s="30"/>
      <c r="B205" s="30"/>
      <c r="C205" s="30"/>
      <c r="D205" s="30"/>
      <c r="E205" s="30"/>
      <c r="F205" s="75"/>
      <c r="G205" s="30"/>
      <c r="H205" s="30"/>
      <c r="I205" s="30"/>
      <c r="J205" s="30"/>
      <c r="K205" s="30"/>
      <c r="L205" s="30"/>
      <c r="M205" s="30"/>
    </row>
    <row r="206" spans="1:13">
      <c r="A206" s="30"/>
      <c r="B206" s="30"/>
      <c r="C206" s="30"/>
      <c r="D206" s="30"/>
      <c r="E206" s="30"/>
      <c r="F206" s="75"/>
      <c r="G206" s="30"/>
      <c r="H206" s="30"/>
      <c r="I206" s="30"/>
      <c r="J206" s="30"/>
      <c r="K206" s="30"/>
      <c r="L206" s="30"/>
      <c r="M206" s="30"/>
    </row>
    <row r="207" spans="1:13">
      <c r="A207" s="30"/>
      <c r="B207" s="30"/>
      <c r="C207" s="30"/>
      <c r="D207" s="30"/>
      <c r="E207" s="30"/>
      <c r="F207" s="75"/>
      <c r="G207" s="30"/>
      <c r="H207" s="30"/>
      <c r="I207" s="30"/>
      <c r="J207" s="30"/>
      <c r="K207" s="30"/>
      <c r="L207" s="30"/>
      <c r="M207" s="30"/>
    </row>
    <row r="208" spans="1:13">
      <c r="A208" s="30"/>
      <c r="B208" s="30"/>
      <c r="C208" s="30"/>
      <c r="D208" s="30"/>
      <c r="E208" s="30"/>
      <c r="F208" s="75"/>
      <c r="G208" s="30"/>
      <c r="H208" s="30"/>
      <c r="I208" s="30"/>
      <c r="J208" s="30"/>
      <c r="K208" s="30"/>
      <c r="L208" s="30"/>
      <c r="M208" s="30"/>
    </row>
    <row r="209" spans="1:13">
      <c r="A209" s="30"/>
      <c r="B209" s="30"/>
      <c r="C209" s="30"/>
      <c r="D209" s="30"/>
      <c r="E209" s="30"/>
      <c r="F209" s="75"/>
      <c r="G209" s="30"/>
      <c r="H209" s="30"/>
      <c r="I209" s="30"/>
      <c r="J209" s="30"/>
      <c r="K209" s="30"/>
      <c r="L209" s="30"/>
      <c r="M209" s="30"/>
    </row>
    <row r="210" spans="1:13">
      <c r="A210" s="30"/>
      <c r="B210" s="30"/>
      <c r="C210" s="30"/>
      <c r="D210" s="30"/>
      <c r="E210" s="30"/>
      <c r="F210" s="75"/>
      <c r="G210" s="30"/>
      <c r="H210" s="30"/>
      <c r="I210" s="30"/>
      <c r="J210" s="30"/>
      <c r="K210" s="30"/>
      <c r="L210" s="30"/>
      <c r="M210" s="30"/>
    </row>
    <row r="211" spans="1:13">
      <c r="A211" s="30"/>
      <c r="B211" s="30"/>
      <c r="C211" s="30"/>
      <c r="D211" s="30"/>
      <c r="E211" s="30"/>
      <c r="F211" s="75"/>
      <c r="G211" s="30"/>
      <c r="H211" s="30"/>
      <c r="I211" s="30"/>
      <c r="J211" s="30"/>
      <c r="K211" s="30"/>
      <c r="L211" s="30"/>
      <c r="M211" s="30"/>
    </row>
    <row r="212" spans="1:13">
      <c r="A212" s="30"/>
      <c r="B212" s="30"/>
      <c r="C212" s="30"/>
      <c r="D212" s="30"/>
      <c r="E212" s="30"/>
      <c r="F212" s="75"/>
      <c r="G212" s="30"/>
      <c r="H212" s="30"/>
      <c r="I212" s="30"/>
      <c r="J212" s="30"/>
      <c r="K212" s="30"/>
      <c r="L212" s="30"/>
      <c r="M212" s="30"/>
    </row>
    <row r="213" spans="1:13">
      <c r="A213" s="30"/>
      <c r="B213" s="30"/>
      <c r="C213" s="30"/>
      <c r="D213" s="30"/>
      <c r="E213" s="30"/>
      <c r="F213" s="75"/>
      <c r="G213" s="30"/>
      <c r="H213" s="30"/>
      <c r="I213" s="30"/>
      <c r="J213" s="30"/>
      <c r="K213" s="30"/>
      <c r="L213" s="30"/>
      <c r="M213" s="30"/>
    </row>
    <row r="214" spans="1:13">
      <c r="A214" s="30"/>
      <c r="B214" s="30"/>
      <c r="C214" s="30"/>
      <c r="D214" s="30"/>
      <c r="E214" s="30"/>
      <c r="F214" s="75"/>
      <c r="G214" s="30"/>
      <c r="H214" s="30"/>
      <c r="I214" s="30"/>
      <c r="J214" s="30"/>
      <c r="K214" s="30"/>
      <c r="L214" s="30"/>
      <c r="M214" s="30"/>
    </row>
    <row r="215" spans="1:13">
      <c r="A215" s="30"/>
      <c r="B215" s="30"/>
      <c r="C215" s="30"/>
      <c r="D215" s="30"/>
      <c r="E215" s="30"/>
      <c r="F215" s="75"/>
      <c r="G215" s="30"/>
      <c r="H215" s="30"/>
      <c r="I215" s="30"/>
      <c r="J215" s="30"/>
      <c r="K215" s="30"/>
      <c r="L215" s="30"/>
      <c r="M215" s="30"/>
    </row>
    <row r="216" spans="1:13">
      <c r="A216" s="30"/>
      <c r="B216" s="30"/>
      <c r="C216" s="30"/>
      <c r="D216" s="30"/>
      <c r="E216" s="30"/>
      <c r="F216" s="75"/>
      <c r="G216" s="30"/>
      <c r="H216" s="30"/>
      <c r="I216" s="30"/>
      <c r="J216" s="30"/>
      <c r="K216" s="30"/>
      <c r="L216" s="30"/>
      <c r="M216" s="30"/>
    </row>
    <row r="217" spans="1:13">
      <c r="A217" s="30"/>
      <c r="B217" s="30"/>
      <c r="C217" s="30"/>
      <c r="D217" s="30"/>
      <c r="E217" s="30"/>
      <c r="F217" s="75"/>
      <c r="G217" s="30"/>
      <c r="H217" s="30"/>
      <c r="I217" s="30"/>
      <c r="J217" s="30"/>
      <c r="K217" s="30"/>
      <c r="L217" s="30"/>
      <c r="M217" s="30"/>
    </row>
    <row r="218" spans="1:13">
      <c r="A218" s="30"/>
      <c r="B218" s="30"/>
      <c r="C218" s="30"/>
      <c r="D218" s="30"/>
      <c r="E218" s="30"/>
      <c r="F218" s="75"/>
      <c r="G218" s="30"/>
      <c r="H218" s="30"/>
      <c r="I218" s="30"/>
      <c r="J218" s="30"/>
      <c r="K218" s="30"/>
      <c r="L218" s="30"/>
      <c r="M218" s="30"/>
    </row>
    <row r="219" spans="1:13">
      <c r="A219" s="30"/>
      <c r="B219" s="30"/>
      <c r="C219" s="30"/>
      <c r="D219" s="30"/>
      <c r="E219" s="30"/>
      <c r="F219" s="75"/>
      <c r="G219" s="30"/>
      <c r="H219" s="30"/>
      <c r="I219" s="30"/>
      <c r="J219" s="30"/>
      <c r="K219" s="30"/>
      <c r="L219" s="30"/>
      <c r="M219" s="30"/>
    </row>
    <row r="220" spans="1:13">
      <c r="A220" s="30"/>
      <c r="B220" s="30"/>
      <c r="C220" s="30"/>
      <c r="D220" s="30"/>
      <c r="E220" s="30"/>
      <c r="F220" s="75"/>
      <c r="G220" s="30"/>
      <c r="H220" s="30"/>
      <c r="I220" s="30"/>
      <c r="J220" s="30"/>
      <c r="K220" s="30"/>
      <c r="L220" s="30"/>
      <c r="M220" s="30"/>
    </row>
    <row r="221" spans="1:13">
      <c r="A221" s="30"/>
      <c r="B221" s="30"/>
      <c r="C221" s="30"/>
      <c r="D221" s="30"/>
      <c r="E221" s="30"/>
      <c r="F221" s="75"/>
      <c r="G221" s="30"/>
      <c r="H221" s="30"/>
      <c r="I221" s="30"/>
      <c r="J221" s="30"/>
      <c r="K221" s="30"/>
      <c r="L221" s="30"/>
      <c r="M221" s="30"/>
    </row>
    <row r="222" spans="1:13">
      <c r="A222" s="30"/>
      <c r="B222" s="30"/>
      <c r="C222" s="30"/>
      <c r="D222" s="30"/>
      <c r="E222" s="30"/>
      <c r="F222" s="75"/>
      <c r="G222" s="30"/>
      <c r="H222" s="30"/>
      <c r="I222" s="30"/>
      <c r="J222" s="30"/>
      <c r="K222" s="30"/>
      <c r="L222" s="30"/>
      <c r="M222" s="30"/>
    </row>
    <row r="223" spans="1:13">
      <c r="A223" s="30"/>
      <c r="B223" s="30"/>
      <c r="C223" s="30"/>
      <c r="D223" s="30"/>
      <c r="E223" s="30"/>
      <c r="F223" s="75"/>
      <c r="G223" s="30"/>
      <c r="H223" s="30"/>
      <c r="I223" s="30"/>
      <c r="J223" s="30"/>
      <c r="K223" s="30"/>
      <c r="L223" s="30"/>
      <c r="M223" s="30"/>
    </row>
    <row r="224" spans="1:13">
      <c r="A224" s="30"/>
      <c r="B224" s="30"/>
      <c r="C224" s="30"/>
      <c r="D224" s="30"/>
      <c r="E224" s="30"/>
      <c r="F224" s="75"/>
      <c r="G224" s="30"/>
      <c r="H224" s="30"/>
      <c r="I224" s="30"/>
      <c r="J224" s="30"/>
      <c r="K224" s="30"/>
      <c r="L224" s="30"/>
      <c r="M224" s="30"/>
    </row>
    <row r="225" spans="1:13">
      <c r="A225" s="30"/>
      <c r="B225" s="30"/>
      <c r="C225" s="30"/>
      <c r="D225" s="30"/>
      <c r="E225" s="30"/>
      <c r="F225" s="75"/>
      <c r="G225" s="30"/>
      <c r="H225" s="30"/>
      <c r="I225" s="30"/>
      <c r="J225" s="30"/>
      <c r="K225" s="30"/>
      <c r="L225" s="30"/>
      <c r="M225" s="30"/>
    </row>
    <row r="226" spans="1:13">
      <c r="A226" s="30"/>
      <c r="B226" s="30"/>
      <c r="C226" s="30"/>
      <c r="D226" s="30"/>
      <c r="E226" s="30"/>
      <c r="F226" s="75"/>
      <c r="G226" s="30"/>
      <c r="H226" s="30"/>
      <c r="I226" s="30"/>
      <c r="J226" s="30"/>
      <c r="K226" s="30"/>
      <c r="L226" s="30"/>
      <c r="M226" s="30"/>
    </row>
    <row r="227" spans="1:13">
      <c r="A227" s="30"/>
      <c r="B227" s="30"/>
      <c r="C227" s="30"/>
      <c r="D227" s="30"/>
      <c r="E227" s="30"/>
      <c r="F227" s="75"/>
      <c r="G227" s="30"/>
      <c r="H227" s="30"/>
      <c r="I227" s="30"/>
      <c r="J227" s="30"/>
      <c r="K227" s="30"/>
      <c r="L227" s="30"/>
      <c r="M227" s="30"/>
    </row>
    <row r="228" spans="1:13">
      <c r="A228" s="30"/>
      <c r="B228" s="30"/>
      <c r="C228" s="30"/>
      <c r="D228" s="30"/>
      <c r="E228" s="30"/>
      <c r="F228" s="75"/>
      <c r="G228" s="30"/>
      <c r="H228" s="30"/>
      <c r="I228" s="30"/>
      <c r="J228" s="30"/>
      <c r="K228" s="30"/>
      <c r="L228" s="30"/>
      <c r="M228" s="30"/>
    </row>
    <row r="229" spans="1:13">
      <c r="A229" s="30"/>
      <c r="B229" s="30"/>
      <c r="C229" s="30"/>
      <c r="D229" s="30"/>
      <c r="E229" s="30"/>
      <c r="F229" s="75"/>
      <c r="G229" s="30"/>
      <c r="H229" s="30"/>
      <c r="I229" s="30"/>
      <c r="J229" s="30"/>
      <c r="K229" s="30"/>
      <c r="L229" s="30"/>
      <c r="M229" s="30"/>
    </row>
    <row r="230" spans="1:13">
      <c r="A230" s="30"/>
      <c r="B230" s="30"/>
      <c r="C230" s="30"/>
      <c r="D230" s="30"/>
      <c r="E230" s="30"/>
      <c r="F230" s="75"/>
      <c r="G230" s="30"/>
      <c r="H230" s="30"/>
      <c r="I230" s="30"/>
      <c r="J230" s="30"/>
      <c r="K230" s="30"/>
      <c r="L230" s="30"/>
      <c r="M230" s="30"/>
    </row>
    <row r="231" spans="1:13">
      <c r="A231" s="30"/>
      <c r="B231" s="30"/>
      <c r="C231" s="30"/>
      <c r="D231" s="30"/>
      <c r="E231" s="30"/>
      <c r="F231" s="75"/>
      <c r="G231" s="30"/>
      <c r="H231" s="30"/>
      <c r="I231" s="30"/>
      <c r="J231" s="30"/>
      <c r="K231" s="30"/>
      <c r="L231" s="30"/>
      <c r="M231" s="30"/>
    </row>
    <row r="232" spans="1:13">
      <c r="A232" s="30"/>
      <c r="B232" s="30"/>
      <c r="C232" s="30"/>
      <c r="D232" s="30"/>
      <c r="E232" s="30"/>
      <c r="F232" s="75"/>
      <c r="G232" s="30"/>
      <c r="H232" s="30"/>
      <c r="I232" s="30"/>
      <c r="J232" s="30"/>
      <c r="K232" s="30"/>
      <c r="L232" s="30"/>
      <c r="M232" s="30"/>
    </row>
    <row r="233" spans="1:13">
      <c r="A233" s="30"/>
      <c r="B233" s="30"/>
      <c r="C233" s="30"/>
      <c r="D233" s="30"/>
      <c r="E233" s="30"/>
      <c r="F233" s="75"/>
      <c r="G233" s="30"/>
      <c r="H233" s="30"/>
      <c r="I233" s="30"/>
      <c r="J233" s="30"/>
      <c r="K233" s="30"/>
      <c r="L233" s="30"/>
      <c r="M233" s="30"/>
    </row>
    <row r="234" spans="1:13">
      <c r="A234" s="30"/>
      <c r="B234" s="30"/>
      <c r="C234" s="30"/>
      <c r="D234" s="30"/>
      <c r="E234" s="30"/>
      <c r="F234" s="75"/>
      <c r="G234" s="30"/>
      <c r="H234" s="30"/>
      <c r="I234" s="30"/>
      <c r="J234" s="30"/>
      <c r="K234" s="30"/>
      <c r="L234" s="30"/>
      <c r="M234" s="30"/>
    </row>
    <row r="235" spans="1:13">
      <c r="A235" s="30"/>
      <c r="B235" s="30"/>
      <c r="C235" s="30"/>
      <c r="D235" s="30"/>
      <c r="E235" s="30"/>
      <c r="F235" s="75"/>
      <c r="G235" s="30"/>
      <c r="H235" s="30"/>
      <c r="I235" s="30"/>
      <c r="J235" s="30"/>
      <c r="K235" s="30"/>
      <c r="L235" s="30"/>
      <c r="M235" s="30"/>
    </row>
    <row r="236" spans="1:13">
      <c r="A236" s="30"/>
      <c r="B236" s="30"/>
      <c r="C236" s="30"/>
      <c r="D236" s="30"/>
      <c r="E236" s="30"/>
      <c r="F236" s="75"/>
      <c r="G236" s="30"/>
      <c r="H236" s="30"/>
      <c r="I236" s="30"/>
      <c r="J236" s="30"/>
      <c r="K236" s="30"/>
      <c r="L236" s="30"/>
      <c r="M236" s="30"/>
    </row>
    <row r="237" spans="1:13">
      <c r="A237" s="30"/>
      <c r="B237" s="30"/>
      <c r="C237" s="30"/>
      <c r="D237" s="30"/>
      <c r="E237" s="30"/>
      <c r="F237" s="75"/>
      <c r="G237" s="30"/>
      <c r="H237" s="30"/>
      <c r="I237" s="30"/>
      <c r="J237" s="30"/>
      <c r="K237" s="30"/>
      <c r="L237" s="30"/>
      <c r="M237" s="30"/>
    </row>
    <row r="238" spans="1:13">
      <c r="A238" s="30"/>
      <c r="B238" s="30"/>
      <c r="C238" s="30"/>
      <c r="D238" s="30"/>
      <c r="E238" s="30"/>
      <c r="F238" s="75"/>
      <c r="G238" s="30"/>
      <c r="H238" s="30"/>
      <c r="I238" s="30"/>
      <c r="J238" s="30"/>
      <c r="K238" s="30"/>
      <c r="L238" s="30"/>
      <c r="M238" s="30"/>
    </row>
    <row r="239" spans="1:13">
      <c r="A239" s="30"/>
      <c r="B239" s="30"/>
      <c r="C239" s="30"/>
      <c r="D239" s="30"/>
      <c r="E239" s="30"/>
      <c r="F239" s="75"/>
      <c r="G239" s="30"/>
      <c r="H239" s="30"/>
      <c r="I239" s="30"/>
      <c r="J239" s="30"/>
      <c r="K239" s="30"/>
      <c r="L239" s="30"/>
      <c r="M239" s="30"/>
    </row>
    <row r="240" spans="1:13">
      <c r="A240" s="30"/>
      <c r="B240" s="30"/>
      <c r="C240" s="30"/>
      <c r="D240" s="30"/>
      <c r="E240" s="30"/>
      <c r="F240" s="75"/>
      <c r="G240" s="30"/>
      <c r="H240" s="30"/>
      <c r="I240" s="30"/>
      <c r="J240" s="30"/>
      <c r="K240" s="30"/>
      <c r="L240" s="30"/>
      <c r="M240" s="30"/>
    </row>
    <row r="241" spans="1:13">
      <c r="A241" s="30"/>
      <c r="B241" s="30"/>
      <c r="C241" s="30"/>
      <c r="D241" s="30"/>
      <c r="E241" s="30"/>
      <c r="F241" s="75"/>
      <c r="G241" s="30"/>
      <c r="H241" s="30"/>
      <c r="I241" s="30"/>
      <c r="J241" s="30"/>
      <c r="K241" s="30"/>
      <c r="L241" s="30"/>
      <c r="M241" s="30"/>
    </row>
    <row r="242" spans="1:13">
      <c r="A242" s="30"/>
      <c r="B242" s="30"/>
      <c r="C242" s="30"/>
      <c r="D242" s="30"/>
      <c r="E242" s="30"/>
      <c r="F242" s="75"/>
      <c r="G242" s="30"/>
      <c r="H242" s="30"/>
      <c r="I242" s="30"/>
      <c r="J242" s="30"/>
      <c r="K242" s="30"/>
      <c r="L242" s="30"/>
      <c r="M242" s="30"/>
    </row>
    <row r="243" spans="1:13">
      <c r="A243" s="30"/>
      <c r="B243" s="30"/>
      <c r="C243" s="30"/>
      <c r="D243" s="30"/>
      <c r="E243" s="30"/>
      <c r="F243" s="75"/>
      <c r="G243" s="30"/>
      <c r="H243" s="30"/>
      <c r="I243" s="30"/>
      <c r="J243" s="30"/>
      <c r="K243" s="30"/>
      <c r="L243" s="30"/>
      <c r="M243" s="30"/>
    </row>
    <row r="244" spans="1:13">
      <c r="A244" s="30"/>
      <c r="B244" s="30"/>
      <c r="C244" s="30"/>
      <c r="D244" s="30"/>
      <c r="E244" s="30"/>
      <c r="F244" s="75"/>
      <c r="G244" s="30"/>
      <c r="H244" s="30"/>
      <c r="I244" s="30"/>
      <c r="J244" s="30"/>
      <c r="K244" s="30"/>
      <c r="L244" s="30"/>
      <c r="M244" s="30"/>
    </row>
    <row r="245" spans="1:13">
      <c r="A245" s="30"/>
      <c r="B245" s="30"/>
      <c r="C245" s="30"/>
      <c r="D245" s="30"/>
      <c r="E245" s="30"/>
      <c r="F245" s="75"/>
      <c r="G245" s="30"/>
      <c r="H245" s="30"/>
      <c r="I245" s="30"/>
      <c r="J245" s="30"/>
      <c r="K245" s="30"/>
      <c r="L245" s="30"/>
      <c r="M245" s="30"/>
    </row>
    <row r="246" spans="1:13">
      <c r="A246" s="30"/>
      <c r="B246" s="30"/>
      <c r="C246" s="30"/>
      <c r="D246" s="30"/>
      <c r="E246" s="30"/>
      <c r="F246" s="75"/>
      <c r="G246" s="30"/>
      <c r="H246" s="30"/>
      <c r="I246" s="30"/>
      <c r="J246" s="30"/>
      <c r="K246" s="30"/>
      <c r="L246" s="30"/>
      <c r="M246" s="30"/>
    </row>
    <row r="247" spans="1:13">
      <c r="A247" s="30"/>
      <c r="B247" s="30"/>
      <c r="C247" s="30"/>
      <c r="D247" s="30"/>
      <c r="E247" s="30"/>
      <c r="F247" s="75"/>
      <c r="G247" s="30"/>
      <c r="H247" s="30"/>
      <c r="I247" s="30"/>
      <c r="J247" s="30"/>
      <c r="K247" s="30"/>
      <c r="L247" s="30"/>
      <c r="M247" s="30"/>
    </row>
    <row r="248" spans="1:13">
      <c r="A248" s="30"/>
      <c r="B248" s="30"/>
      <c r="C248" s="30"/>
      <c r="D248" s="30"/>
      <c r="E248" s="30"/>
      <c r="F248" s="75"/>
      <c r="G248" s="30"/>
      <c r="H248" s="30"/>
      <c r="I248" s="30"/>
      <c r="J248" s="30"/>
      <c r="K248" s="30"/>
      <c r="L248" s="30"/>
      <c r="M248" s="30"/>
    </row>
    <row r="249" spans="1:13">
      <c r="A249" s="30"/>
      <c r="B249" s="30"/>
      <c r="C249" s="30"/>
      <c r="D249" s="30"/>
      <c r="E249" s="30"/>
      <c r="F249" s="75"/>
      <c r="G249" s="30"/>
      <c r="H249" s="30"/>
      <c r="I249" s="30"/>
      <c r="J249" s="30"/>
      <c r="K249" s="30"/>
      <c r="L249" s="30"/>
      <c r="M249" s="30"/>
    </row>
    <row r="250" spans="1:13">
      <c r="A250" s="30"/>
      <c r="B250" s="30"/>
      <c r="C250" s="30"/>
      <c r="D250" s="30"/>
      <c r="E250" s="30"/>
      <c r="F250" s="75"/>
      <c r="G250" s="30"/>
      <c r="H250" s="30"/>
      <c r="I250" s="30"/>
      <c r="J250" s="30"/>
      <c r="K250" s="30"/>
      <c r="L250" s="30"/>
      <c r="M250" s="30"/>
    </row>
    <row r="251" spans="1:13">
      <c r="A251" s="30"/>
      <c r="B251" s="30"/>
      <c r="C251" s="30"/>
      <c r="D251" s="30"/>
      <c r="E251" s="30"/>
      <c r="F251" s="75"/>
      <c r="G251" s="30"/>
      <c r="H251" s="30"/>
      <c r="I251" s="30"/>
      <c r="J251" s="30"/>
      <c r="K251" s="30"/>
      <c r="L251" s="30"/>
      <c r="M251" s="30"/>
    </row>
    <row r="252" spans="1:13">
      <c r="A252" s="30"/>
      <c r="B252" s="30"/>
      <c r="C252" s="30"/>
      <c r="D252" s="30"/>
      <c r="E252" s="30"/>
      <c r="F252" s="75"/>
      <c r="G252" s="30"/>
      <c r="H252" s="30"/>
      <c r="I252" s="30"/>
      <c r="J252" s="30"/>
      <c r="K252" s="30"/>
      <c r="L252" s="30"/>
      <c r="M252" s="30"/>
    </row>
    <row r="253" spans="1:13">
      <c r="A253" s="30"/>
      <c r="B253" s="30"/>
      <c r="C253" s="30"/>
      <c r="D253" s="30"/>
      <c r="E253" s="30"/>
      <c r="F253" s="75"/>
      <c r="G253" s="30"/>
      <c r="H253" s="30"/>
      <c r="I253" s="30"/>
      <c r="J253" s="30"/>
      <c r="K253" s="30"/>
      <c r="L253" s="30"/>
      <c r="M253" s="30"/>
    </row>
    <row r="254" spans="1:13">
      <c r="A254" s="30"/>
      <c r="B254" s="30"/>
      <c r="C254" s="30"/>
      <c r="D254" s="30"/>
      <c r="E254" s="30"/>
      <c r="F254" s="75"/>
      <c r="G254" s="30"/>
      <c r="H254" s="30"/>
      <c r="I254" s="30"/>
      <c r="J254" s="30"/>
      <c r="K254" s="30"/>
      <c r="L254" s="30"/>
      <c r="M254" s="30"/>
    </row>
    <row r="255" spans="1:13">
      <c r="A255" s="30"/>
      <c r="B255" s="30"/>
      <c r="C255" s="30"/>
      <c r="D255" s="30"/>
      <c r="E255" s="30"/>
      <c r="F255" s="75"/>
      <c r="G255" s="30"/>
      <c r="H255" s="30"/>
      <c r="I255" s="30"/>
      <c r="J255" s="30"/>
      <c r="K255" s="30"/>
      <c r="L255" s="30"/>
      <c r="M255" s="30"/>
    </row>
    <row r="256" spans="1:13">
      <c r="A256" s="30"/>
      <c r="B256" s="30"/>
      <c r="C256" s="30"/>
      <c r="D256" s="30"/>
      <c r="E256" s="30"/>
      <c r="F256" s="75"/>
      <c r="G256" s="30"/>
      <c r="H256" s="30"/>
      <c r="I256" s="30"/>
      <c r="J256" s="30"/>
      <c r="K256" s="30"/>
      <c r="L256" s="30"/>
      <c r="M256" s="30"/>
    </row>
    <row r="257" spans="1:13">
      <c r="A257" s="30"/>
      <c r="B257" s="30"/>
      <c r="C257" s="30"/>
      <c r="D257" s="30"/>
      <c r="E257" s="30"/>
      <c r="F257" s="75"/>
      <c r="G257" s="30"/>
      <c r="H257" s="30"/>
      <c r="I257" s="30"/>
      <c r="J257" s="30"/>
      <c r="K257" s="30"/>
      <c r="L257" s="30"/>
      <c r="M257" s="30"/>
    </row>
    <row r="258" spans="1:13">
      <c r="A258" s="30"/>
      <c r="B258" s="30"/>
      <c r="C258" s="30"/>
      <c r="D258" s="30"/>
      <c r="E258" s="30"/>
      <c r="F258" s="75"/>
      <c r="G258" s="30"/>
      <c r="H258" s="30"/>
      <c r="I258" s="30"/>
      <c r="J258" s="30"/>
      <c r="K258" s="30"/>
      <c r="L258" s="30"/>
      <c r="M258" s="30"/>
    </row>
    <row r="259" spans="1:13">
      <c r="A259" s="30"/>
      <c r="B259" s="30"/>
      <c r="C259" s="30"/>
      <c r="D259" s="30"/>
      <c r="E259" s="30"/>
      <c r="F259" s="75"/>
      <c r="G259" s="30"/>
      <c r="H259" s="30"/>
      <c r="I259" s="30"/>
      <c r="J259" s="30"/>
      <c r="K259" s="30"/>
      <c r="L259" s="30"/>
      <c r="M259" s="30"/>
    </row>
    <row r="260" spans="1:13">
      <c r="A260" s="30"/>
      <c r="B260" s="30"/>
      <c r="C260" s="30"/>
      <c r="D260" s="30"/>
      <c r="E260" s="30"/>
      <c r="F260" s="75"/>
      <c r="G260" s="30"/>
      <c r="H260" s="30"/>
      <c r="I260" s="30"/>
      <c r="J260" s="30"/>
      <c r="K260" s="30"/>
      <c r="L260" s="30"/>
      <c r="M260" s="30"/>
    </row>
    <row r="261" spans="1:13">
      <c r="A261" s="30"/>
      <c r="B261" s="30"/>
      <c r="C261" s="30"/>
      <c r="D261" s="30"/>
      <c r="E261" s="30"/>
      <c r="F261" s="75"/>
      <c r="G261" s="30"/>
      <c r="H261" s="30"/>
      <c r="I261" s="30"/>
      <c r="J261" s="30"/>
      <c r="K261" s="30"/>
      <c r="L261" s="30"/>
      <c r="M261" s="30"/>
    </row>
    <row r="262" spans="1:13">
      <c r="A262" s="30"/>
      <c r="B262" s="30"/>
      <c r="C262" s="30"/>
      <c r="D262" s="30"/>
      <c r="E262" s="30"/>
      <c r="F262" s="75"/>
      <c r="G262" s="30"/>
      <c r="H262" s="30"/>
      <c r="I262" s="30"/>
      <c r="J262" s="30"/>
      <c r="K262" s="30"/>
      <c r="L262" s="30"/>
      <c r="M262" s="30"/>
    </row>
    <row r="263" spans="1:13">
      <c r="A263" s="30"/>
      <c r="B263" s="30"/>
      <c r="C263" s="30"/>
      <c r="D263" s="30"/>
      <c r="E263" s="30"/>
      <c r="F263" s="75"/>
      <c r="G263" s="30"/>
      <c r="H263" s="30"/>
      <c r="I263" s="30"/>
      <c r="J263" s="30"/>
      <c r="K263" s="30"/>
      <c r="L263" s="30"/>
      <c r="M263" s="30"/>
    </row>
    <row r="264" spans="1:13">
      <c r="A264" s="30"/>
      <c r="B264" s="30"/>
      <c r="C264" s="30"/>
      <c r="D264" s="30"/>
      <c r="E264" s="30"/>
      <c r="F264" s="75"/>
      <c r="G264" s="30"/>
      <c r="H264" s="30"/>
      <c r="I264" s="30"/>
      <c r="J264" s="30"/>
      <c r="K264" s="30"/>
      <c r="L264" s="30"/>
      <c r="M264" s="30"/>
    </row>
    <row r="265" spans="1:13">
      <c r="A265" s="30"/>
      <c r="B265" s="30"/>
      <c r="C265" s="30"/>
      <c r="D265" s="30"/>
      <c r="E265" s="30"/>
      <c r="F265" s="75"/>
      <c r="G265" s="30"/>
      <c r="H265" s="30"/>
      <c r="I265" s="30"/>
      <c r="J265" s="30"/>
      <c r="K265" s="30"/>
      <c r="L265" s="30"/>
      <c r="M265" s="30"/>
    </row>
    <row r="266" spans="1:13">
      <c r="A266" s="30"/>
      <c r="B266" s="30"/>
      <c r="C266" s="30"/>
      <c r="D266" s="30"/>
      <c r="E266" s="30"/>
      <c r="F266" s="75"/>
      <c r="G266" s="30"/>
      <c r="H266" s="30"/>
      <c r="I266" s="30"/>
      <c r="J266" s="30"/>
      <c r="K266" s="30"/>
      <c r="L266" s="30"/>
      <c r="M266" s="30"/>
    </row>
    <row r="267" spans="1:13">
      <c r="A267" s="30"/>
      <c r="B267" s="30"/>
      <c r="C267" s="30"/>
      <c r="D267" s="30"/>
      <c r="E267" s="30"/>
      <c r="F267" s="75"/>
      <c r="G267" s="30"/>
      <c r="H267" s="30"/>
      <c r="I267" s="30"/>
      <c r="J267" s="30"/>
      <c r="K267" s="30"/>
      <c r="L267" s="30"/>
      <c r="M267" s="30"/>
    </row>
    <row r="268" spans="1:13">
      <c r="A268" s="30"/>
      <c r="B268" s="30"/>
      <c r="C268" s="30"/>
      <c r="D268" s="30"/>
      <c r="E268" s="30"/>
      <c r="F268" s="75"/>
      <c r="G268" s="30"/>
      <c r="H268" s="30"/>
      <c r="I268" s="30"/>
      <c r="J268" s="30"/>
      <c r="K268" s="30"/>
      <c r="L268" s="30"/>
      <c r="M268" s="30"/>
    </row>
    <row r="269" spans="1:13">
      <c r="A269" s="30"/>
      <c r="B269" s="30"/>
      <c r="C269" s="30"/>
      <c r="D269" s="30"/>
      <c r="E269" s="30"/>
      <c r="F269" s="75"/>
      <c r="G269" s="30"/>
      <c r="H269" s="30"/>
      <c r="I269" s="30"/>
      <c r="J269" s="30"/>
      <c r="K269" s="30"/>
      <c r="L269" s="30"/>
      <c r="M269" s="30"/>
    </row>
    <row r="270" spans="1:13">
      <c r="A270" s="30"/>
      <c r="B270" s="30"/>
      <c r="C270" s="30"/>
      <c r="D270" s="30"/>
      <c r="E270" s="30"/>
      <c r="F270" s="75"/>
      <c r="G270" s="30"/>
      <c r="H270" s="30"/>
      <c r="I270" s="30"/>
      <c r="J270" s="30"/>
      <c r="K270" s="30"/>
      <c r="L270" s="30"/>
      <c r="M270" s="30"/>
    </row>
    <row r="271" spans="1:13">
      <c r="A271" s="30"/>
      <c r="B271" s="30"/>
      <c r="C271" s="30"/>
      <c r="D271" s="30"/>
      <c r="E271" s="30"/>
      <c r="F271" s="75"/>
      <c r="G271" s="30"/>
      <c r="H271" s="30"/>
      <c r="I271" s="30"/>
      <c r="J271" s="30"/>
      <c r="K271" s="30"/>
      <c r="L271" s="30"/>
      <c r="M271" s="30"/>
    </row>
    <row r="272" spans="1:13">
      <c r="A272" s="30"/>
      <c r="B272" s="30"/>
      <c r="C272" s="30"/>
      <c r="D272" s="30"/>
      <c r="E272" s="30"/>
      <c r="F272" s="75"/>
      <c r="G272" s="30"/>
      <c r="H272" s="30"/>
      <c r="I272" s="30"/>
      <c r="J272" s="30"/>
      <c r="K272" s="30"/>
      <c r="L272" s="30"/>
      <c r="M272" s="30"/>
    </row>
    <row r="273" spans="1:13">
      <c r="A273" s="30"/>
      <c r="B273" s="30"/>
      <c r="C273" s="30"/>
      <c r="D273" s="30"/>
      <c r="E273" s="30"/>
      <c r="F273" s="75"/>
      <c r="G273" s="30"/>
      <c r="H273" s="30"/>
      <c r="I273" s="30"/>
      <c r="J273" s="30"/>
      <c r="K273" s="30"/>
      <c r="L273" s="30"/>
      <c r="M273" s="30"/>
    </row>
    <row r="274" spans="1:13">
      <c r="A274" s="30"/>
      <c r="B274" s="30"/>
      <c r="C274" s="30"/>
      <c r="D274" s="30"/>
      <c r="E274" s="30"/>
      <c r="F274" s="75"/>
      <c r="G274" s="30"/>
      <c r="H274" s="30"/>
      <c r="I274" s="30"/>
      <c r="J274" s="30"/>
      <c r="K274" s="30"/>
      <c r="L274" s="30"/>
      <c r="M274" s="30"/>
    </row>
    <row r="275" spans="1:13">
      <c r="A275" s="30"/>
      <c r="B275" s="30"/>
      <c r="C275" s="30"/>
      <c r="D275" s="30"/>
      <c r="E275" s="30"/>
      <c r="F275" s="75"/>
      <c r="G275" s="30"/>
      <c r="H275" s="30"/>
      <c r="I275" s="30"/>
      <c r="J275" s="30"/>
      <c r="K275" s="30"/>
      <c r="L275" s="30"/>
      <c r="M275" s="30"/>
    </row>
    <row r="276" spans="1:13">
      <c r="A276" s="30"/>
      <c r="B276" s="30"/>
      <c r="C276" s="30"/>
      <c r="D276" s="30"/>
      <c r="E276" s="30"/>
      <c r="F276" s="75"/>
      <c r="G276" s="30"/>
      <c r="H276" s="30"/>
      <c r="I276" s="30"/>
      <c r="J276" s="30"/>
      <c r="K276" s="30"/>
      <c r="L276" s="30"/>
      <c r="M276" s="30"/>
    </row>
    <row r="277" spans="1:13">
      <c r="A277" s="30"/>
      <c r="B277" s="30"/>
      <c r="C277" s="30"/>
      <c r="D277" s="30"/>
      <c r="E277" s="30"/>
      <c r="F277" s="75"/>
      <c r="G277" s="30"/>
      <c r="H277" s="30"/>
      <c r="I277" s="30"/>
      <c r="J277" s="30"/>
      <c r="K277" s="30"/>
      <c r="L277" s="30"/>
      <c r="M277" s="30"/>
    </row>
    <row r="278" spans="1:13">
      <c r="A278" s="30"/>
      <c r="B278" s="30"/>
      <c r="C278" s="30"/>
      <c r="D278" s="30"/>
      <c r="E278" s="30"/>
      <c r="F278" s="75"/>
      <c r="G278" s="30"/>
      <c r="H278" s="30"/>
      <c r="I278" s="30"/>
      <c r="J278" s="30"/>
      <c r="K278" s="30"/>
      <c r="L278" s="30"/>
      <c r="M278" s="30"/>
    </row>
    <row r="279" spans="1:13">
      <c r="A279" s="30"/>
      <c r="B279" s="30"/>
      <c r="C279" s="30"/>
      <c r="D279" s="30"/>
      <c r="E279" s="30"/>
      <c r="F279" s="75"/>
      <c r="G279" s="30"/>
      <c r="H279" s="30"/>
      <c r="I279" s="30"/>
      <c r="J279" s="30"/>
      <c r="K279" s="30"/>
      <c r="L279" s="30"/>
      <c r="M279" s="30"/>
    </row>
    <row r="280" spans="1:13">
      <c r="A280" s="30"/>
      <c r="B280" s="30"/>
      <c r="C280" s="30"/>
      <c r="D280" s="30"/>
      <c r="E280" s="30"/>
      <c r="F280" s="75"/>
      <c r="G280" s="30"/>
      <c r="H280" s="30"/>
      <c r="I280" s="30"/>
      <c r="J280" s="30"/>
      <c r="K280" s="30"/>
      <c r="L280" s="30"/>
      <c r="M280" s="30"/>
    </row>
    <row r="281" spans="1:13">
      <c r="A281" s="30"/>
      <c r="B281" s="30"/>
      <c r="C281" s="30"/>
      <c r="D281" s="30"/>
      <c r="E281" s="30"/>
      <c r="F281" s="75"/>
      <c r="G281" s="30"/>
      <c r="H281" s="30"/>
      <c r="I281" s="30"/>
      <c r="J281" s="30"/>
      <c r="K281" s="30"/>
      <c r="L281" s="30"/>
      <c r="M281" s="30"/>
    </row>
    <row r="282" spans="1:13">
      <c r="A282" s="30"/>
      <c r="B282" s="30"/>
      <c r="C282" s="30"/>
      <c r="D282" s="30"/>
      <c r="E282" s="30"/>
      <c r="F282" s="75"/>
      <c r="G282" s="30"/>
      <c r="H282" s="30"/>
      <c r="I282" s="30"/>
      <c r="J282" s="30"/>
      <c r="K282" s="30"/>
      <c r="L282" s="30"/>
      <c r="M282" s="30"/>
    </row>
    <row r="283" spans="1:13">
      <c r="A283" s="30"/>
      <c r="B283" s="30"/>
      <c r="C283" s="30"/>
      <c r="D283" s="30"/>
      <c r="E283" s="30"/>
      <c r="F283" s="75"/>
      <c r="G283" s="30"/>
      <c r="H283" s="30"/>
      <c r="I283" s="30"/>
      <c r="J283" s="30"/>
      <c r="K283" s="30"/>
      <c r="L283" s="30"/>
      <c r="M283" s="30"/>
    </row>
    <row r="284" spans="1:13">
      <c r="A284" s="30"/>
      <c r="B284" s="30"/>
      <c r="C284" s="30"/>
      <c r="D284" s="30"/>
      <c r="E284" s="30"/>
      <c r="F284" s="75"/>
      <c r="G284" s="30"/>
      <c r="H284" s="30"/>
      <c r="I284" s="30"/>
      <c r="J284" s="30"/>
      <c r="K284" s="30"/>
      <c r="L284" s="30"/>
      <c r="M284" s="30"/>
    </row>
    <row r="285" spans="1:13">
      <c r="A285" s="30"/>
      <c r="B285" s="30"/>
      <c r="C285" s="30"/>
      <c r="D285" s="30"/>
      <c r="E285" s="30"/>
      <c r="F285" s="75"/>
      <c r="G285" s="30"/>
      <c r="H285" s="30"/>
      <c r="I285" s="30"/>
      <c r="J285" s="30"/>
      <c r="K285" s="30"/>
      <c r="L285" s="30"/>
      <c r="M285" s="30"/>
    </row>
    <row r="286" spans="1:13">
      <c r="A286" s="30"/>
      <c r="B286" s="30"/>
      <c r="C286" s="30"/>
      <c r="D286" s="30"/>
      <c r="E286" s="30"/>
      <c r="F286" s="75"/>
      <c r="G286" s="30"/>
      <c r="H286" s="30"/>
      <c r="I286" s="30"/>
      <c r="J286" s="30"/>
      <c r="K286" s="30"/>
      <c r="L286" s="30"/>
      <c r="M286" s="30"/>
    </row>
    <row r="287" spans="1:13">
      <c r="A287" s="30"/>
      <c r="B287" s="30"/>
      <c r="C287" s="30"/>
      <c r="D287" s="30"/>
      <c r="E287" s="30"/>
      <c r="F287" s="75"/>
      <c r="G287" s="30"/>
      <c r="H287" s="30"/>
      <c r="I287" s="30"/>
      <c r="J287" s="30"/>
      <c r="K287" s="30"/>
      <c r="L287" s="30"/>
      <c r="M287" s="30"/>
    </row>
    <row r="288" spans="1:13">
      <c r="A288" s="30"/>
      <c r="B288" s="30"/>
      <c r="C288" s="30"/>
      <c r="D288" s="30"/>
      <c r="E288" s="30"/>
      <c r="F288" s="75"/>
      <c r="G288" s="30"/>
      <c r="H288" s="30"/>
      <c r="I288" s="30"/>
      <c r="J288" s="30"/>
      <c r="K288" s="30"/>
      <c r="L288" s="30"/>
      <c r="M288" s="30"/>
    </row>
    <row r="289" spans="1:13">
      <c r="A289" s="30"/>
      <c r="B289" s="30"/>
      <c r="C289" s="30"/>
      <c r="D289" s="30"/>
      <c r="E289" s="30"/>
      <c r="F289" s="75"/>
      <c r="G289" s="30"/>
      <c r="H289" s="30"/>
      <c r="I289" s="30"/>
      <c r="J289" s="30"/>
      <c r="K289" s="30"/>
      <c r="L289" s="30"/>
      <c r="M289" s="30"/>
    </row>
    <row r="290" spans="1:13">
      <c r="A290" s="30"/>
      <c r="B290" s="30"/>
      <c r="C290" s="30"/>
      <c r="D290" s="30"/>
      <c r="E290" s="30"/>
      <c r="F290" s="75"/>
      <c r="G290" s="30"/>
      <c r="H290" s="30"/>
      <c r="I290" s="30"/>
      <c r="J290" s="30"/>
      <c r="K290" s="30"/>
      <c r="L290" s="30"/>
      <c r="M290" s="30"/>
    </row>
    <row r="291" spans="1:13">
      <c r="A291" s="30"/>
      <c r="B291" s="30"/>
      <c r="C291" s="30"/>
      <c r="D291" s="30"/>
      <c r="E291" s="30"/>
      <c r="F291" s="75"/>
      <c r="G291" s="30"/>
      <c r="H291" s="30"/>
      <c r="I291" s="30"/>
      <c r="J291" s="30"/>
      <c r="K291" s="30"/>
      <c r="L291" s="30"/>
      <c r="M291" s="30"/>
    </row>
    <row r="292" spans="1:13">
      <c r="A292" s="30"/>
      <c r="B292" s="30"/>
      <c r="C292" s="30"/>
      <c r="D292" s="30"/>
      <c r="E292" s="30"/>
      <c r="F292" s="75"/>
      <c r="G292" s="30"/>
      <c r="H292" s="30"/>
      <c r="I292" s="30"/>
      <c r="J292" s="30"/>
      <c r="K292" s="30"/>
      <c r="L292" s="30"/>
      <c r="M292" s="30"/>
    </row>
    <row r="293" spans="1:13">
      <c r="A293" s="30"/>
      <c r="B293" s="30"/>
      <c r="C293" s="30"/>
      <c r="D293" s="30"/>
      <c r="E293" s="30"/>
      <c r="F293" s="75"/>
      <c r="G293" s="30"/>
      <c r="H293" s="30"/>
      <c r="I293" s="30"/>
      <c r="J293" s="30"/>
      <c r="K293" s="30"/>
      <c r="L293" s="30"/>
      <c r="M293" s="30"/>
    </row>
    <row r="294" spans="1:13">
      <c r="A294" s="30"/>
      <c r="B294" s="30"/>
      <c r="C294" s="30"/>
      <c r="D294" s="30"/>
      <c r="E294" s="30"/>
      <c r="F294" s="75"/>
      <c r="G294" s="30"/>
      <c r="H294" s="30"/>
      <c r="I294" s="30"/>
      <c r="J294" s="30"/>
      <c r="K294" s="30"/>
      <c r="L294" s="30"/>
      <c r="M294" s="30"/>
    </row>
    <row r="295" spans="1:13">
      <c r="A295" s="30"/>
      <c r="B295" s="30"/>
      <c r="C295" s="30"/>
      <c r="D295" s="30"/>
      <c r="E295" s="30"/>
      <c r="F295" s="75"/>
      <c r="G295" s="30"/>
      <c r="H295" s="30"/>
      <c r="I295" s="30"/>
      <c r="J295" s="30"/>
      <c r="K295" s="30"/>
      <c r="L295" s="30"/>
      <c r="M295" s="30"/>
    </row>
    <row r="296" spans="1:13">
      <c r="A296" s="30"/>
      <c r="B296" s="30"/>
      <c r="C296" s="30"/>
      <c r="D296" s="30"/>
      <c r="E296" s="30"/>
      <c r="F296" s="75"/>
      <c r="G296" s="30"/>
      <c r="H296" s="30"/>
      <c r="I296" s="30"/>
      <c r="J296" s="30"/>
      <c r="K296" s="30"/>
      <c r="L296" s="30"/>
      <c r="M296" s="30"/>
    </row>
    <row r="297" spans="1:13">
      <c r="A297" s="30"/>
      <c r="B297" s="30"/>
      <c r="C297" s="30"/>
      <c r="D297" s="30"/>
      <c r="E297" s="30"/>
      <c r="F297" s="75"/>
      <c r="G297" s="30"/>
      <c r="H297" s="30"/>
      <c r="I297" s="30"/>
      <c r="J297" s="30"/>
      <c r="K297" s="30"/>
      <c r="L297" s="30"/>
      <c r="M297" s="30"/>
    </row>
    <row r="298" spans="1:13">
      <c r="A298" s="30"/>
      <c r="B298" s="30"/>
      <c r="C298" s="30"/>
      <c r="D298" s="30"/>
      <c r="E298" s="30"/>
      <c r="F298" s="75"/>
      <c r="G298" s="30"/>
      <c r="H298" s="30"/>
      <c r="I298" s="30"/>
      <c r="J298" s="30"/>
      <c r="K298" s="30"/>
      <c r="L298" s="30"/>
      <c r="M298" s="30"/>
    </row>
    <row r="299" spans="1:13">
      <c r="A299" s="30"/>
      <c r="B299" s="30"/>
      <c r="C299" s="30"/>
      <c r="D299" s="30"/>
      <c r="E299" s="30"/>
      <c r="F299" s="75"/>
      <c r="G299" s="30"/>
      <c r="H299" s="30"/>
      <c r="I299" s="30"/>
      <c r="J299" s="30"/>
      <c r="K299" s="30"/>
      <c r="L299" s="30"/>
      <c r="M299" s="30"/>
    </row>
    <row r="300" spans="1:13">
      <c r="A300" s="30"/>
      <c r="B300" s="30"/>
      <c r="C300" s="30"/>
      <c r="D300" s="30"/>
      <c r="E300" s="30"/>
      <c r="F300" s="75"/>
      <c r="G300" s="30"/>
      <c r="H300" s="30"/>
      <c r="I300" s="30"/>
      <c r="J300" s="30"/>
      <c r="K300" s="30"/>
      <c r="L300" s="30"/>
      <c r="M300" s="30"/>
    </row>
    <row r="301" spans="1:13">
      <c r="A301" s="30"/>
      <c r="B301" s="30"/>
      <c r="C301" s="30"/>
      <c r="D301" s="30"/>
      <c r="E301" s="30"/>
      <c r="F301" s="75"/>
      <c r="G301" s="30"/>
      <c r="H301" s="30"/>
      <c r="I301" s="30"/>
      <c r="J301" s="30"/>
      <c r="K301" s="30"/>
      <c r="L301" s="30"/>
      <c r="M301" s="30"/>
    </row>
    <row r="302" spans="1:13">
      <c r="A302" s="30"/>
      <c r="B302" s="30"/>
      <c r="C302" s="30"/>
      <c r="D302" s="30"/>
      <c r="E302" s="30"/>
      <c r="F302" s="75"/>
      <c r="G302" s="30"/>
      <c r="H302" s="30"/>
      <c r="I302" s="30"/>
      <c r="J302" s="30"/>
      <c r="K302" s="30"/>
      <c r="L302" s="30"/>
      <c r="M302" s="30"/>
    </row>
    <row r="303" spans="1:13">
      <c r="A303" s="30"/>
      <c r="B303" s="30"/>
      <c r="C303" s="30"/>
      <c r="D303" s="30"/>
      <c r="E303" s="30"/>
      <c r="F303" s="75"/>
      <c r="G303" s="30"/>
      <c r="H303" s="30"/>
      <c r="I303" s="30"/>
      <c r="J303" s="30"/>
      <c r="K303" s="30"/>
      <c r="L303" s="30"/>
      <c r="M303" s="30"/>
    </row>
    <row r="304" spans="1:13">
      <c r="A304" s="30"/>
      <c r="B304" s="30"/>
      <c r="C304" s="30"/>
      <c r="D304" s="30"/>
      <c r="E304" s="30"/>
      <c r="F304" s="75"/>
      <c r="G304" s="30"/>
      <c r="H304" s="30"/>
      <c r="I304" s="30"/>
      <c r="J304" s="30"/>
      <c r="K304" s="30"/>
      <c r="L304" s="30"/>
      <c r="M304" s="30"/>
    </row>
    <row r="305" spans="1:13">
      <c r="A305" s="30"/>
      <c r="B305" s="30"/>
      <c r="C305" s="30"/>
      <c r="D305" s="30"/>
      <c r="E305" s="30"/>
      <c r="F305" s="75"/>
      <c r="G305" s="30"/>
      <c r="H305" s="30"/>
      <c r="I305" s="30"/>
      <c r="J305" s="30"/>
      <c r="K305" s="30"/>
      <c r="L305" s="30"/>
      <c r="M305" s="30"/>
    </row>
    <row r="306" spans="1:13">
      <c r="A306" s="30"/>
      <c r="B306" s="30"/>
      <c r="C306" s="30"/>
      <c r="D306" s="30"/>
      <c r="E306" s="30"/>
      <c r="F306" s="75"/>
      <c r="G306" s="30"/>
      <c r="H306" s="30"/>
      <c r="I306" s="30"/>
      <c r="J306" s="30"/>
      <c r="K306" s="30"/>
      <c r="L306" s="30"/>
      <c r="M306" s="30"/>
    </row>
    <row r="307" spans="1:13">
      <c r="A307" s="30"/>
      <c r="B307" s="30"/>
      <c r="C307" s="30"/>
      <c r="D307" s="30"/>
      <c r="E307" s="30"/>
      <c r="F307" s="75"/>
      <c r="G307" s="30"/>
      <c r="H307" s="30"/>
      <c r="I307" s="30"/>
      <c r="J307" s="30"/>
      <c r="K307" s="30"/>
      <c r="L307" s="30"/>
      <c r="M307" s="30"/>
    </row>
    <row r="308" spans="1:13">
      <c r="A308" s="30"/>
      <c r="B308" s="30"/>
      <c r="C308" s="30"/>
      <c r="D308" s="30"/>
      <c r="E308" s="30"/>
      <c r="F308" s="75"/>
      <c r="G308" s="30"/>
      <c r="H308" s="30"/>
      <c r="I308" s="30"/>
      <c r="J308" s="30"/>
      <c r="K308" s="30"/>
      <c r="L308" s="30"/>
      <c r="M308" s="30"/>
    </row>
    <row r="309" spans="1:13">
      <c r="A309" s="30"/>
      <c r="B309" s="30"/>
      <c r="C309" s="30"/>
      <c r="D309" s="30"/>
      <c r="E309" s="30"/>
      <c r="F309" s="75"/>
      <c r="G309" s="30"/>
      <c r="H309" s="30"/>
      <c r="I309" s="30"/>
      <c r="J309" s="30"/>
      <c r="K309" s="30"/>
      <c r="L309" s="30"/>
      <c r="M309" s="30"/>
    </row>
    <row r="310" spans="1:13">
      <c r="A310" s="30"/>
      <c r="B310" s="30"/>
      <c r="C310" s="30"/>
      <c r="D310" s="30"/>
      <c r="E310" s="30"/>
      <c r="F310" s="75"/>
      <c r="G310" s="30"/>
      <c r="H310" s="30"/>
      <c r="I310" s="30"/>
      <c r="J310" s="30"/>
      <c r="K310" s="30"/>
      <c r="L310" s="30"/>
      <c r="M310" s="30"/>
    </row>
    <row r="311" spans="1:13">
      <c r="A311" s="30"/>
      <c r="B311" s="30"/>
      <c r="C311" s="30"/>
      <c r="D311" s="30"/>
      <c r="E311" s="30"/>
      <c r="F311" s="75"/>
      <c r="G311" s="30"/>
      <c r="H311" s="30"/>
      <c r="I311" s="30"/>
      <c r="J311" s="30"/>
      <c r="K311" s="30"/>
      <c r="L311" s="30"/>
      <c r="M311" s="30"/>
    </row>
    <row r="312" spans="1:13">
      <c r="F312" s="76"/>
    </row>
    <row r="313" spans="1:13">
      <c r="F313" s="76"/>
    </row>
    <row r="314" spans="1:13">
      <c r="F314" s="76"/>
    </row>
    <row r="315" spans="1:13">
      <c r="F315" s="76"/>
    </row>
    <row r="316" spans="1:13">
      <c r="F316" s="76"/>
    </row>
    <row r="317" spans="1:13">
      <c r="F317" s="76"/>
    </row>
    <row r="318" spans="1:13">
      <c r="F318" s="76"/>
    </row>
    <row r="319" spans="1:13">
      <c r="F319" s="76"/>
    </row>
    <row r="320" spans="1:13">
      <c r="F320" s="76"/>
    </row>
    <row r="321" spans="6:6">
      <c r="F321" s="76"/>
    </row>
    <row r="322" spans="6:6">
      <c r="F322" s="76"/>
    </row>
    <row r="323" spans="6:6">
      <c r="F323" s="76"/>
    </row>
    <row r="324" spans="6:6">
      <c r="F324" s="76"/>
    </row>
    <row r="325" spans="6:6">
      <c r="F325" s="76"/>
    </row>
    <row r="326" spans="6:6">
      <c r="F326" s="76"/>
    </row>
    <row r="327" spans="6:6">
      <c r="F327" s="76"/>
    </row>
    <row r="328" spans="6:6">
      <c r="F328" s="76"/>
    </row>
    <row r="329" spans="6:6">
      <c r="F329" s="76"/>
    </row>
    <row r="330" spans="6:6">
      <c r="F330" s="76"/>
    </row>
    <row r="331" spans="6:6">
      <c r="F331" s="76"/>
    </row>
    <row r="332" spans="6:6">
      <c r="F332" s="76"/>
    </row>
    <row r="333" spans="6:6">
      <c r="F333" s="76"/>
    </row>
    <row r="334" spans="6:6">
      <c r="F334" s="76"/>
    </row>
    <row r="335" spans="6:6">
      <c r="F335" s="76"/>
    </row>
    <row r="336" spans="6:6">
      <c r="F336" s="76"/>
    </row>
    <row r="337" spans="6:6">
      <c r="F337" s="76"/>
    </row>
    <row r="338" spans="6:6">
      <c r="F338" s="76"/>
    </row>
    <row r="339" spans="6:6">
      <c r="F339" s="76"/>
    </row>
    <row r="340" spans="6:6">
      <c r="F340" s="76"/>
    </row>
    <row r="341" spans="6:6">
      <c r="F341" s="76"/>
    </row>
    <row r="342" spans="6:6">
      <c r="F342" s="76"/>
    </row>
    <row r="343" spans="6:6">
      <c r="F343" s="76"/>
    </row>
    <row r="344" spans="6:6">
      <c r="F344" s="76"/>
    </row>
    <row r="345" spans="6:6">
      <c r="F345" s="76"/>
    </row>
    <row r="346" spans="6:6">
      <c r="F346" s="76"/>
    </row>
    <row r="347" spans="6:6">
      <c r="F347" s="76"/>
    </row>
    <row r="348" spans="6:6">
      <c r="F348" s="76"/>
    </row>
    <row r="349" spans="6:6">
      <c r="F349" s="76"/>
    </row>
    <row r="350" spans="6:6">
      <c r="F350" s="76"/>
    </row>
    <row r="351" spans="6:6">
      <c r="F351" s="76"/>
    </row>
    <row r="352" spans="6:6">
      <c r="F352" s="76"/>
    </row>
    <row r="353" spans="6:6">
      <c r="F353" s="76"/>
    </row>
    <row r="354" spans="6:6">
      <c r="F354" s="76"/>
    </row>
    <row r="355" spans="6:6">
      <c r="F355" s="76"/>
    </row>
    <row r="356" spans="6:6">
      <c r="F356" s="76"/>
    </row>
    <row r="357" spans="6:6">
      <c r="F357" s="76"/>
    </row>
    <row r="358" spans="6:6">
      <c r="F358" s="76"/>
    </row>
    <row r="359" spans="6:6">
      <c r="F359" s="76"/>
    </row>
    <row r="360" spans="6:6">
      <c r="F360" s="76"/>
    </row>
    <row r="361" spans="6:6">
      <c r="F361" s="76"/>
    </row>
    <row r="362" spans="6:6">
      <c r="F362" s="76"/>
    </row>
    <row r="363" spans="6:6">
      <c r="F363" s="76"/>
    </row>
    <row r="364" spans="6:6">
      <c r="F364" s="76"/>
    </row>
    <row r="365" spans="6:6">
      <c r="F365" s="76"/>
    </row>
  </sheetData>
  <mergeCells count="6">
    <mergeCell ref="F4:I4"/>
    <mergeCell ref="A1:M1"/>
    <mergeCell ref="B2:D2"/>
    <mergeCell ref="F2:K2"/>
    <mergeCell ref="B3:D3"/>
    <mergeCell ref="F3:M3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00FF"/>
    <outlinePr summaryBelow="0" summaryRight="0"/>
  </sheetPr>
  <dimension ref="A1:L34"/>
  <sheetViews>
    <sheetView zoomScale="74" workbookViewId="0">
      <pane ySplit="6" topLeftCell="F17" activePane="bottomLeft" state="frozen"/>
      <selection pane="bottomLeft" activeCell="F17" sqref="F17"/>
    </sheetView>
  </sheetViews>
  <sheetFormatPr defaultColWidth="17.28515625" defaultRowHeight="15" customHeight="1"/>
  <cols>
    <col min="1" max="1" width="14.28515625" style="136" customWidth="1"/>
    <col min="2" max="2" width="14.85546875" customWidth="1"/>
    <col min="3" max="3" width="21.7109375" customWidth="1"/>
    <col min="4" max="4" width="21" customWidth="1"/>
    <col min="5" max="5" width="17.5703125" customWidth="1"/>
    <col min="6" max="6" width="13.28515625" customWidth="1"/>
    <col min="7" max="7" width="12.7109375" customWidth="1"/>
    <col min="8" max="8" width="12.85546875" customWidth="1"/>
    <col min="9" max="9" width="22.7109375" customWidth="1"/>
    <col min="10" max="10" width="27.7109375" customWidth="1"/>
    <col min="11" max="11" width="27.42578125" customWidth="1"/>
    <col min="12" max="12" width="50.7109375" customWidth="1"/>
  </cols>
  <sheetData>
    <row r="1" spans="1:12" ht="30.75" customHeight="1">
      <c r="A1" s="312" t="s">
        <v>186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</row>
    <row r="2" spans="1:12" ht="15.75" customHeight="1">
      <c r="A2" s="149" t="s">
        <v>62</v>
      </c>
      <c r="B2" s="297" t="s">
        <v>94</v>
      </c>
      <c r="C2" s="317"/>
      <c r="D2" s="317"/>
      <c r="F2" s="306"/>
      <c r="G2" s="321"/>
      <c r="H2" s="321"/>
      <c r="I2" s="321"/>
      <c r="J2" s="321"/>
      <c r="K2" s="23" t="s">
        <v>65</v>
      </c>
      <c r="L2" s="21"/>
    </row>
    <row r="3" spans="1:12" ht="15.75" customHeight="1">
      <c r="A3" s="149" t="s">
        <v>67</v>
      </c>
      <c r="B3" s="289" t="s">
        <v>68</v>
      </c>
      <c r="C3" s="321"/>
      <c r="D3" s="321"/>
      <c r="E3" s="36"/>
      <c r="F3" s="300" t="s">
        <v>118</v>
      </c>
      <c r="G3" s="321"/>
      <c r="H3" s="321"/>
      <c r="I3" s="321"/>
      <c r="J3" s="327"/>
      <c r="K3" s="299"/>
      <c r="L3" s="317"/>
    </row>
    <row r="4" spans="1:12" ht="48.75" customHeight="1">
      <c r="A4" s="150" t="s">
        <v>10</v>
      </c>
      <c r="B4" s="3" t="s">
        <v>187</v>
      </c>
      <c r="C4" s="3" t="s">
        <v>188</v>
      </c>
      <c r="D4" s="3" t="s">
        <v>189</v>
      </c>
      <c r="E4" s="3" t="s">
        <v>190</v>
      </c>
      <c r="F4" s="280" t="s">
        <v>191</v>
      </c>
      <c r="G4" s="281"/>
      <c r="H4" s="282"/>
      <c r="I4" s="3" t="s">
        <v>77</v>
      </c>
      <c r="J4" s="3" t="s">
        <v>192</v>
      </c>
      <c r="K4" s="4" t="s">
        <v>101</v>
      </c>
      <c r="L4" s="6" t="s">
        <v>16</v>
      </c>
    </row>
    <row r="5" spans="1:12" ht="16.5" customHeight="1">
      <c r="A5" s="151" t="s">
        <v>17</v>
      </c>
      <c r="B5" s="12"/>
      <c r="C5" s="12"/>
      <c r="D5" s="12"/>
      <c r="E5" s="12"/>
      <c r="F5" s="239">
        <f>SUM(Table4[Paticipant])</f>
        <v>0</v>
      </c>
      <c r="G5" s="239">
        <f>SUM(Table4[Leading])</f>
        <v>0</v>
      </c>
      <c r="H5" s="239">
        <f>SUM(Table4[Teaching])</f>
        <v>0</v>
      </c>
      <c r="I5" s="12"/>
      <c r="J5" s="12"/>
      <c r="K5" s="12"/>
      <c r="L5" s="12"/>
    </row>
    <row r="6" spans="1:12" ht="19.5" customHeight="1">
      <c r="A6" s="152" t="s">
        <v>3</v>
      </c>
      <c r="B6" s="17" t="s">
        <v>18</v>
      </c>
      <c r="C6" s="17" t="s">
        <v>193</v>
      </c>
      <c r="D6" s="80" t="s">
        <v>150</v>
      </c>
      <c r="E6" s="17" t="s">
        <v>194</v>
      </c>
      <c r="F6" s="17" t="s">
        <v>195</v>
      </c>
      <c r="G6" s="17" t="s">
        <v>51</v>
      </c>
      <c r="H6" s="17" t="s">
        <v>52</v>
      </c>
      <c r="I6" s="17" t="s">
        <v>105</v>
      </c>
      <c r="J6" s="17" t="s">
        <v>85</v>
      </c>
      <c r="K6" s="17" t="s">
        <v>106</v>
      </c>
      <c r="L6" s="17" t="s">
        <v>22</v>
      </c>
    </row>
    <row r="7" spans="1:12" ht="14.45">
      <c r="A7" s="152"/>
      <c r="B7" s="17"/>
      <c r="C7" s="17"/>
      <c r="D7" s="80"/>
      <c r="E7" s="17"/>
      <c r="F7" s="17"/>
      <c r="G7" s="17"/>
      <c r="H7" s="17"/>
      <c r="I7" s="17"/>
      <c r="J7" s="17"/>
      <c r="K7" s="17"/>
      <c r="L7" s="17"/>
    </row>
    <row r="8" spans="1:12" ht="14.45">
      <c r="A8" s="152"/>
      <c r="B8" s="17"/>
      <c r="C8" s="17"/>
      <c r="D8" s="80"/>
      <c r="E8" s="17"/>
      <c r="F8" s="17"/>
      <c r="G8" s="17"/>
      <c r="H8" s="17"/>
      <c r="I8" s="17"/>
      <c r="J8" s="17"/>
      <c r="K8" s="17"/>
      <c r="L8" s="17"/>
    </row>
    <row r="9" spans="1:12" ht="14.45">
      <c r="A9" s="152"/>
      <c r="B9" s="17"/>
      <c r="C9" s="17"/>
      <c r="D9" s="80"/>
      <c r="E9" s="17"/>
      <c r="F9" s="17"/>
      <c r="G9" s="17"/>
      <c r="H9" s="17"/>
      <c r="I9" s="17"/>
      <c r="J9" s="17"/>
      <c r="K9" s="17"/>
      <c r="L9" s="17"/>
    </row>
    <row r="10" spans="1:12" ht="14.45">
      <c r="A10" s="152"/>
      <c r="B10" s="17"/>
      <c r="C10" s="17"/>
      <c r="D10" s="80"/>
      <c r="E10" s="17"/>
      <c r="F10" s="17"/>
      <c r="G10" s="17"/>
      <c r="H10" s="17"/>
      <c r="I10" s="17"/>
      <c r="J10" s="17"/>
      <c r="K10" s="17"/>
      <c r="L10" s="17"/>
    </row>
    <row r="11" spans="1:12" ht="14.45">
      <c r="A11" s="153"/>
      <c r="B11" s="17"/>
      <c r="C11" s="17"/>
      <c r="D11" s="80"/>
      <c r="E11" s="17"/>
      <c r="F11" s="17"/>
      <c r="G11" s="17"/>
      <c r="H11" s="17"/>
      <c r="I11" s="17"/>
      <c r="J11" s="17"/>
      <c r="K11" s="17"/>
      <c r="L11" s="17"/>
    </row>
    <row r="12" spans="1:12" ht="14.45">
      <c r="A12" s="152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12" ht="14.45">
      <c r="A13" s="152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4.45">
      <c r="A14" s="152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ht="14.45">
      <c r="A15" s="152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4.45">
      <c r="A16" s="15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4.45">
      <c r="A17" s="15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ht="14.45">
      <c r="A18" s="15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4.45">
      <c r="A19" s="15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12" ht="14.45">
      <c r="A20" s="15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</row>
    <row r="21" spans="1:12" ht="14.45">
      <c r="A21" s="15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</row>
    <row r="22" spans="1:12" ht="14.45">
      <c r="A22" s="15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2" ht="14.45">
      <c r="A23" s="152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4.45">
      <c r="A24" s="152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4.45">
      <c r="A25" s="152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4.45">
      <c r="A26" s="152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4.45">
      <c r="A27" s="15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 ht="14.45">
      <c r="A28" s="152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ht="14.45">
      <c r="A29" s="152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ht="14.45">
      <c r="A30" s="15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ht="14.45">
      <c r="A31" s="15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ht="14.45">
      <c r="A32" s="152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1:12" ht="14.45">
      <c r="A33" s="15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2" ht="14.45">
      <c r="A34" s="15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</row>
  </sheetData>
  <mergeCells count="7">
    <mergeCell ref="F4:H4"/>
    <mergeCell ref="A1:L1"/>
    <mergeCell ref="K3:L3"/>
    <mergeCell ref="B2:D2"/>
    <mergeCell ref="B3:D3"/>
    <mergeCell ref="F2:J2"/>
    <mergeCell ref="F3:J3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08A2-9FF4-48EC-AD9F-5CE90888B568}">
  <sheetPr>
    <tabColor theme="9"/>
  </sheetPr>
  <dimension ref="A1:I8"/>
  <sheetViews>
    <sheetView workbookViewId="0">
      <selection activeCell="C3" sqref="C3"/>
    </sheetView>
  </sheetViews>
  <sheetFormatPr defaultRowHeight="15" customHeight="1"/>
  <cols>
    <col min="1" max="1" width="17.5703125" style="136" bestFit="1" customWidth="1"/>
    <col min="2" max="2" width="12.42578125" bestFit="1" customWidth="1"/>
    <col min="3" max="3" width="12.42578125" customWidth="1"/>
    <col min="4" max="4" width="10.42578125" style="136" bestFit="1" customWidth="1"/>
    <col min="5" max="5" width="11.42578125" bestFit="1" customWidth="1"/>
    <col min="6" max="6" width="16" bestFit="1" customWidth="1"/>
    <col min="7" max="7" width="13.85546875" customWidth="1"/>
    <col min="8" max="8" width="36.42578125" customWidth="1"/>
    <col min="9" max="9" width="45" customWidth="1"/>
  </cols>
  <sheetData>
    <row r="1" spans="1:9" ht="21.75" customHeight="1">
      <c r="A1" s="313" t="s">
        <v>196</v>
      </c>
      <c r="B1" s="313"/>
      <c r="C1" s="313"/>
      <c r="D1" s="313"/>
      <c r="E1" s="313"/>
      <c r="F1" s="313"/>
      <c r="G1" s="313"/>
      <c r="H1" s="313"/>
      <c r="I1" s="313"/>
    </row>
    <row r="2" spans="1:9">
      <c r="A2" s="247" t="s">
        <v>197</v>
      </c>
      <c r="B2" s="244" t="s">
        <v>198</v>
      </c>
      <c r="C2" s="244" t="s">
        <v>199</v>
      </c>
      <c r="D2" s="249" t="s">
        <v>200</v>
      </c>
      <c r="E2" s="244" t="s">
        <v>201</v>
      </c>
      <c r="F2" s="244" t="s">
        <v>202</v>
      </c>
      <c r="G2" s="245" t="s">
        <v>24</v>
      </c>
      <c r="H2" s="245" t="s">
        <v>203</v>
      </c>
      <c r="I2" s="246" t="s">
        <v>22</v>
      </c>
    </row>
    <row r="3" spans="1:9" ht="45.75" customHeight="1">
      <c r="A3" s="248"/>
      <c r="B3" s="240"/>
      <c r="C3" s="240"/>
      <c r="D3" s="250"/>
      <c r="E3" s="240"/>
      <c r="F3" s="240"/>
      <c r="G3" s="241"/>
      <c r="H3" s="241"/>
      <c r="I3" s="242"/>
    </row>
    <row r="4" spans="1:9" ht="86.25" customHeight="1">
      <c r="A4" s="248"/>
      <c r="B4" s="240"/>
      <c r="C4" s="240"/>
      <c r="D4" s="250"/>
      <c r="E4" s="240"/>
      <c r="F4" s="240"/>
      <c r="G4" s="241"/>
      <c r="H4" s="241"/>
      <c r="I4" s="242"/>
    </row>
    <row r="5" spans="1:9">
      <c r="A5" s="248"/>
      <c r="B5" s="240"/>
      <c r="C5" s="240"/>
      <c r="D5" s="250"/>
      <c r="E5" s="240"/>
      <c r="F5" s="240"/>
      <c r="G5" s="241"/>
      <c r="H5" s="241"/>
      <c r="I5" s="242"/>
    </row>
    <row r="6" spans="1:9">
      <c r="A6" s="248"/>
      <c r="B6" s="240"/>
      <c r="C6" s="240"/>
      <c r="D6" s="250"/>
      <c r="E6" s="240"/>
      <c r="F6" s="240"/>
      <c r="G6" s="241"/>
      <c r="H6" s="241"/>
      <c r="I6" s="242"/>
    </row>
    <row r="7" spans="1:9">
      <c r="A7" s="248"/>
      <c r="B7" s="240"/>
      <c r="C7" s="240"/>
      <c r="D7" s="250"/>
      <c r="E7" s="240"/>
      <c r="F7" s="240"/>
      <c r="G7" s="241"/>
      <c r="H7" s="241"/>
      <c r="I7" s="243"/>
    </row>
    <row r="8" spans="1:9">
      <c r="A8" s="248"/>
      <c r="B8" s="240"/>
      <c r="C8" s="240"/>
      <c r="D8" s="250"/>
      <c r="E8" s="240"/>
      <c r="F8" s="240"/>
      <c r="G8" s="241"/>
      <c r="H8" s="241"/>
      <c r="I8" s="242"/>
    </row>
  </sheetData>
  <mergeCells count="1">
    <mergeCell ref="A1:I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D268-CDBD-4C46-AC3E-346E0DA9DADD}">
  <dimension ref="A1:G294"/>
  <sheetViews>
    <sheetView workbookViewId="0">
      <pane ySplit="4" topLeftCell="A5" activePane="bottomLeft" state="frozen"/>
      <selection pane="bottomLeft" activeCell="A5" sqref="A5:G5"/>
    </sheetView>
  </sheetViews>
  <sheetFormatPr defaultRowHeight="15" customHeight="1"/>
  <cols>
    <col min="1" max="1" width="15.42578125" style="136" customWidth="1"/>
    <col min="2" max="2" width="26.7109375" customWidth="1"/>
    <col min="3" max="3" width="19.7109375" customWidth="1"/>
    <col min="4" max="4" width="17.85546875" customWidth="1"/>
    <col min="5" max="5" width="8.42578125" customWidth="1"/>
    <col min="6" max="6" width="11.42578125" customWidth="1"/>
    <col min="7" max="7" width="58" customWidth="1"/>
  </cols>
  <sheetData>
    <row r="1" spans="1:7" ht="34.5" customHeight="1">
      <c r="A1" s="271" t="s">
        <v>9</v>
      </c>
      <c r="B1" s="272"/>
      <c r="C1" s="272"/>
      <c r="D1" s="272"/>
      <c r="E1" s="272"/>
      <c r="F1" s="272"/>
      <c r="G1" s="273"/>
    </row>
    <row r="2" spans="1:7" ht="46.5" customHeight="1">
      <c r="A2" s="126" t="s">
        <v>10</v>
      </c>
      <c r="B2" s="44" t="s">
        <v>11</v>
      </c>
      <c r="C2" s="44" t="s">
        <v>12</v>
      </c>
      <c r="D2" s="44" t="s">
        <v>13</v>
      </c>
      <c r="E2" s="96" t="s">
        <v>14</v>
      </c>
      <c r="F2" s="71" t="s">
        <v>15</v>
      </c>
      <c r="G2" s="47" t="s">
        <v>16</v>
      </c>
    </row>
    <row r="3" spans="1:7" ht="16.5" customHeight="1">
      <c r="A3" s="127" t="s">
        <v>17</v>
      </c>
      <c r="B3" s="86"/>
      <c r="C3" s="86"/>
      <c r="D3" s="86"/>
      <c r="E3" s="194">
        <f>SUM(Table7[Nights])</f>
        <v>0</v>
      </c>
      <c r="F3" s="195">
        <f>SUMIF(Table7[Scout],"Y",Table7[Nights])</f>
        <v>0</v>
      </c>
      <c r="G3" s="86"/>
    </row>
    <row r="4" spans="1:7" s="24" customFormat="1" ht="14.45">
      <c r="A4" s="174" t="s">
        <v>3</v>
      </c>
      <c r="B4" s="35" t="s">
        <v>18</v>
      </c>
      <c r="C4" s="35" t="s">
        <v>19</v>
      </c>
      <c r="D4" s="35" t="s">
        <v>5</v>
      </c>
      <c r="E4" s="35" t="s">
        <v>20</v>
      </c>
      <c r="F4" s="100" t="s">
        <v>21</v>
      </c>
      <c r="G4" s="24" t="s">
        <v>22</v>
      </c>
    </row>
    <row r="5" spans="1:7" s="24" customFormat="1">
      <c r="A5" s="174"/>
      <c r="B5" s="35"/>
      <c r="C5" s="35"/>
      <c r="D5" s="35"/>
      <c r="E5" s="35"/>
      <c r="F5" s="100"/>
    </row>
    <row r="6" spans="1:7" s="24" customFormat="1">
      <c r="A6" s="174"/>
      <c r="B6" s="35"/>
      <c r="C6" s="35"/>
      <c r="D6" s="35"/>
      <c r="E6" s="35"/>
      <c r="F6" s="100"/>
    </row>
    <row r="7" spans="1:7" s="24" customFormat="1">
      <c r="A7" s="174"/>
      <c r="B7" s="35"/>
      <c r="C7" s="35"/>
      <c r="D7" s="35"/>
      <c r="E7" s="35"/>
      <c r="F7" s="100"/>
    </row>
    <row r="8" spans="1:7" s="24" customFormat="1" ht="14.45">
      <c r="A8" s="174"/>
      <c r="B8" s="35"/>
      <c r="C8" s="35"/>
      <c r="D8" s="35"/>
      <c r="E8" s="35"/>
      <c r="F8" s="100"/>
    </row>
    <row r="9" spans="1:7" s="24" customFormat="1" ht="14.45">
      <c r="A9" s="174"/>
      <c r="B9" s="35"/>
      <c r="C9" s="35"/>
      <c r="D9" s="35"/>
      <c r="E9" s="35"/>
      <c r="F9" s="100"/>
    </row>
    <row r="10" spans="1:7" s="24" customFormat="1" ht="14.45">
      <c r="A10" s="174"/>
      <c r="B10" s="35"/>
      <c r="C10" s="35"/>
      <c r="D10" s="35"/>
      <c r="E10" s="35"/>
      <c r="F10" s="100"/>
    </row>
    <row r="11" spans="1:7" s="24" customFormat="1" ht="14.45">
      <c r="A11" s="174"/>
      <c r="B11" s="35"/>
      <c r="C11" s="35"/>
      <c r="D11" s="35"/>
      <c r="E11" s="35"/>
      <c r="F11" s="100"/>
    </row>
    <row r="12" spans="1:7" s="24" customFormat="1" ht="14.45">
      <c r="A12" s="174"/>
      <c r="B12" s="35"/>
      <c r="C12" s="35"/>
      <c r="D12" s="35"/>
      <c r="E12" s="35"/>
      <c r="F12" s="100"/>
    </row>
    <row r="13" spans="1:7" s="24" customFormat="1" ht="14.45">
      <c r="A13" s="174"/>
      <c r="B13" s="35"/>
      <c r="C13" s="35"/>
      <c r="D13" s="35"/>
      <c r="E13" s="35"/>
      <c r="F13" s="100"/>
    </row>
    <row r="14" spans="1:7" s="24" customFormat="1" ht="14.45">
      <c r="A14" s="174"/>
      <c r="B14" s="35"/>
      <c r="C14" s="35"/>
      <c r="D14" s="35"/>
      <c r="E14" s="35"/>
      <c r="F14" s="100"/>
    </row>
    <row r="15" spans="1:7" s="24" customFormat="1" ht="14.45">
      <c r="A15" s="174"/>
      <c r="B15" s="35"/>
      <c r="C15" s="35"/>
      <c r="D15" s="35"/>
      <c r="E15" s="35"/>
      <c r="F15" s="100"/>
    </row>
    <row r="16" spans="1:7" s="24" customFormat="1" ht="14.45">
      <c r="A16" s="174"/>
      <c r="B16" s="35"/>
      <c r="C16" s="35"/>
      <c r="D16" s="35"/>
      <c r="E16" s="35"/>
      <c r="F16" s="100"/>
    </row>
    <row r="17" spans="1:6" s="24" customFormat="1" ht="14.45">
      <c r="A17" s="196"/>
      <c r="B17" s="100"/>
      <c r="C17" s="100"/>
      <c r="D17" s="100"/>
      <c r="E17" s="35"/>
      <c r="F17" s="100"/>
    </row>
    <row r="18" spans="1:6" s="24" customFormat="1" ht="14.45">
      <c r="A18" s="196"/>
      <c r="B18" s="100"/>
      <c r="C18" s="100"/>
      <c r="D18" s="100"/>
      <c r="E18" s="35"/>
      <c r="F18" s="100"/>
    </row>
    <row r="19" spans="1:6" s="24" customFormat="1" ht="14.45">
      <c r="A19" s="197"/>
      <c r="B19" s="100"/>
      <c r="C19" s="105"/>
      <c r="D19" s="100"/>
      <c r="E19" s="35"/>
      <c r="F19" s="100"/>
    </row>
    <row r="20" spans="1:6" s="24" customFormat="1" ht="14.45">
      <c r="A20" s="197"/>
      <c r="B20" s="100"/>
      <c r="C20" s="100"/>
      <c r="D20" s="100"/>
      <c r="E20" s="35"/>
      <c r="F20" s="100"/>
    </row>
    <row r="21" spans="1:6" s="24" customFormat="1" ht="14.45">
      <c r="A21" s="197"/>
      <c r="B21" s="100"/>
      <c r="C21" s="100"/>
      <c r="D21" s="100"/>
      <c r="E21" s="35"/>
      <c r="F21" s="100"/>
    </row>
    <row r="22" spans="1:6" s="24" customFormat="1" ht="14.45">
      <c r="A22" s="196"/>
      <c r="B22" s="100"/>
      <c r="C22" s="100"/>
      <c r="D22" s="100"/>
      <c r="E22" s="35"/>
      <c r="F22" s="100"/>
    </row>
    <row r="23" spans="1:6" s="24" customFormat="1" ht="14.45">
      <c r="A23" s="196"/>
      <c r="B23" s="100"/>
      <c r="C23" s="100"/>
      <c r="D23" s="100"/>
      <c r="E23" s="35"/>
      <c r="F23" s="100"/>
    </row>
    <row r="24" spans="1:6" s="24" customFormat="1" ht="14.45">
      <c r="A24" s="196"/>
      <c r="B24" s="100"/>
      <c r="C24" s="100"/>
      <c r="D24" s="100"/>
      <c r="E24" s="35"/>
      <c r="F24" s="100"/>
    </row>
    <row r="25" spans="1:6" s="24" customFormat="1" ht="14.45">
      <c r="A25" s="174"/>
      <c r="B25" s="35"/>
      <c r="C25" s="35"/>
      <c r="D25" s="35"/>
      <c r="E25" s="35"/>
      <c r="F25" s="100"/>
    </row>
    <row r="26" spans="1:6" s="24" customFormat="1" ht="14.45">
      <c r="A26" s="174"/>
      <c r="B26" s="35"/>
      <c r="C26" s="35"/>
      <c r="D26" s="35"/>
      <c r="E26" s="35"/>
      <c r="F26" s="100"/>
    </row>
    <row r="27" spans="1:6" s="24" customFormat="1" ht="14.45">
      <c r="A27" s="174"/>
      <c r="B27" s="35"/>
      <c r="C27" s="35"/>
      <c r="D27" s="35"/>
      <c r="E27" s="35"/>
      <c r="F27" s="100"/>
    </row>
    <row r="28" spans="1:6" s="24" customFormat="1" ht="14.45">
      <c r="A28" s="174"/>
      <c r="B28" s="35"/>
      <c r="C28" s="35"/>
      <c r="D28" s="35"/>
      <c r="E28" s="35"/>
      <c r="F28" s="100"/>
    </row>
    <row r="29" spans="1:6" s="24" customFormat="1" ht="14.45">
      <c r="A29" s="174"/>
      <c r="B29" s="35"/>
      <c r="C29" s="35"/>
      <c r="D29" s="35"/>
      <c r="E29" s="35"/>
      <c r="F29" s="100"/>
    </row>
    <row r="30" spans="1:6" s="24" customFormat="1" ht="14.45">
      <c r="A30" s="174"/>
      <c r="B30" s="35"/>
      <c r="C30" s="35"/>
      <c r="D30" s="35"/>
      <c r="E30" s="35"/>
      <c r="F30" s="100"/>
    </row>
    <row r="31" spans="1:6" s="24" customFormat="1" ht="14.45">
      <c r="A31" s="174"/>
      <c r="B31" s="35"/>
      <c r="C31" s="35"/>
      <c r="D31" s="35"/>
      <c r="E31" s="35"/>
      <c r="F31" s="100"/>
    </row>
    <row r="32" spans="1:6" s="24" customFormat="1" ht="14.45">
      <c r="A32" s="174"/>
      <c r="B32" s="35"/>
      <c r="C32" s="35"/>
      <c r="D32" s="35"/>
      <c r="E32" s="35"/>
      <c r="F32" s="100"/>
    </row>
    <row r="33" spans="1:6" s="24" customFormat="1" ht="14.45">
      <c r="A33" s="174"/>
      <c r="B33" s="35"/>
      <c r="C33" s="35"/>
      <c r="D33" s="35"/>
      <c r="E33" s="35"/>
      <c r="F33" s="100"/>
    </row>
    <row r="34" spans="1:6" s="24" customFormat="1" ht="14.45">
      <c r="A34" s="174"/>
      <c r="B34" s="35"/>
      <c r="C34" s="35"/>
      <c r="D34" s="35"/>
      <c r="E34" s="35"/>
      <c r="F34" s="100"/>
    </row>
    <row r="35" spans="1:6" s="24" customFormat="1" ht="14.45">
      <c r="A35" s="174"/>
      <c r="B35" s="35"/>
      <c r="C35" s="35"/>
      <c r="D35" s="35"/>
      <c r="E35" s="35"/>
      <c r="F35" s="100"/>
    </row>
    <row r="36" spans="1:6" s="24" customFormat="1" ht="14.45">
      <c r="A36" s="174"/>
      <c r="B36" s="35"/>
      <c r="C36" s="35"/>
      <c r="D36" s="35"/>
      <c r="E36" s="35"/>
      <c r="F36" s="100"/>
    </row>
    <row r="37" spans="1:6" s="24" customFormat="1" ht="14.45">
      <c r="A37" s="174"/>
      <c r="B37" s="35"/>
      <c r="C37" s="35"/>
      <c r="D37" s="35"/>
      <c r="E37" s="35"/>
      <c r="F37" s="100"/>
    </row>
    <row r="38" spans="1:6" s="24" customFormat="1" ht="14.45">
      <c r="A38" s="174"/>
      <c r="B38" s="35"/>
      <c r="C38" s="35"/>
      <c r="D38" s="35"/>
      <c r="E38" s="35"/>
      <c r="F38" s="100"/>
    </row>
    <row r="39" spans="1:6" s="24" customFormat="1" ht="14.45">
      <c r="A39" s="174"/>
      <c r="B39" s="35"/>
      <c r="C39" s="35"/>
      <c r="D39" s="35"/>
      <c r="E39" s="35"/>
      <c r="F39" s="100"/>
    </row>
    <row r="40" spans="1:6" s="24" customFormat="1" ht="14.45">
      <c r="A40" s="174"/>
      <c r="B40" s="35"/>
      <c r="C40" s="35"/>
      <c r="D40" s="35"/>
      <c r="E40" s="35"/>
      <c r="F40" s="100"/>
    </row>
    <row r="41" spans="1:6" s="24" customFormat="1" ht="14.45">
      <c r="A41" s="174"/>
      <c r="B41" s="35"/>
      <c r="C41" s="35"/>
      <c r="D41" s="35"/>
      <c r="E41" s="35"/>
      <c r="F41" s="100"/>
    </row>
    <row r="42" spans="1:6" s="24" customFormat="1" ht="14.45">
      <c r="A42" s="174"/>
      <c r="B42" s="35"/>
      <c r="C42" s="35"/>
      <c r="D42" s="35"/>
      <c r="E42" s="35"/>
      <c r="F42" s="100"/>
    </row>
    <row r="43" spans="1:6" s="24" customFormat="1" ht="14.45">
      <c r="A43" s="174"/>
      <c r="B43" s="35"/>
      <c r="C43" s="35"/>
      <c r="D43" s="35"/>
      <c r="E43" s="35"/>
      <c r="F43" s="100"/>
    </row>
    <row r="44" spans="1:6" s="24" customFormat="1" ht="14.45">
      <c r="A44" s="174"/>
      <c r="B44" s="35"/>
      <c r="C44" s="35"/>
      <c r="D44" s="35"/>
      <c r="E44" s="35"/>
      <c r="F44" s="100"/>
    </row>
    <row r="45" spans="1:6" s="24" customFormat="1" ht="14.45">
      <c r="A45" s="174"/>
      <c r="B45" s="35"/>
      <c r="C45" s="35"/>
      <c r="D45" s="35"/>
      <c r="E45" s="35"/>
      <c r="F45" s="100"/>
    </row>
    <row r="46" spans="1:6" s="24" customFormat="1" ht="14.45">
      <c r="A46" s="174"/>
      <c r="B46" s="35"/>
      <c r="C46" s="35"/>
      <c r="D46" s="35"/>
      <c r="E46" s="35"/>
      <c r="F46" s="100"/>
    </row>
    <row r="47" spans="1:6" s="24" customFormat="1" ht="14.45">
      <c r="A47" s="174"/>
      <c r="B47" s="35"/>
      <c r="C47" s="35"/>
      <c r="D47" s="35"/>
      <c r="E47" s="35"/>
      <c r="F47" s="100"/>
    </row>
    <row r="48" spans="1:6" s="24" customFormat="1" ht="14.45">
      <c r="A48" s="174"/>
      <c r="B48" s="35"/>
      <c r="C48" s="35"/>
      <c r="D48" s="35"/>
      <c r="E48" s="35"/>
      <c r="F48" s="100"/>
    </row>
    <row r="49" spans="1:6" s="24" customFormat="1" ht="14.45">
      <c r="A49" s="174"/>
      <c r="B49" s="35"/>
      <c r="C49" s="35"/>
      <c r="D49" s="35"/>
      <c r="E49" s="35"/>
      <c r="F49" s="100"/>
    </row>
    <row r="50" spans="1:6" s="24" customFormat="1" ht="14.45">
      <c r="A50" s="174"/>
      <c r="B50" s="35"/>
      <c r="C50" s="35"/>
      <c r="D50" s="35"/>
      <c r="E50" s="35"/>
      <c r="F50" s="100"/>
    </row>
    <row r="51" spans="1:6" s="24" customFormat="1" ht="14.45">
      <c r="A51" s="174"/>
      <c r="B51" s="35"/>
      <c r="C51" s="35"/>
      <c r="D51" s="35"/>
      <c r="E51" s="35"/>
      <c r="F51" s="100"/>
    </row>
    <row r="52" spans="1:6" s="24" customFormat="1" ht="14.45">
      <c r="A52" s="174"/>
      <c r="B52" s="35"/>
      <c r="C52" s="35"/>
      <c r="D52" s="35"/>
      <c r="E52" s="35"/>
      <c r="F52" s="100"/>
    </row>
    <row r="53" spans="1:6" s="24" customFormat="1" ht="14.45">
      <c r="A53" s="174"/>
      <c r="B53" s="35"/>
      <c r="C53" s="35"/>
      <c r="D53" s="35"/>
      <c r="E53" s="35"/>
      <c r="F53" s="100"/>
    </row>
    <row r="54" spans="1:6" s="24" customFormat="1" ht="14.45">
      <c r="A54" s="174"/>
      <c r="B54" s="35"/>
      <c r="C54" s="35"/>
      <c r="D54" s="35"/>
      <c r="E54" s="35"/>
      <c r="F54" s="100"/>
    </row>
    <row r="55" spans="1:6" s="24" customFormat="1" ht="14.45">
      <c r="A55" s="174"/>
      <c r="B55" s="35"/>
      <c r="C55" s="35"/>
      <c r="D55" s="35"/>
      <c r="E55" s="35"/>
      <c r="F55" s="100"/>
    </row>
    <row r="56" spans="1:6" s="24" customFormat="1" ht="14.45">
      <c r="A56" s="174"/>
      <c r="B56" s="35"/>
      <c r="C56" s="35"/>
      <c r="D56" s="35"/>
      <c r="E56" s="35"/>
      <c r="F56" s="100"/>
    </row>
    <row r="57" spans="1:6" s="24" customFormat="1" ht="14.45">
      <c r="A57" s="174"/>
      <c r="B57" s="35"/>
      <c r="C57" s="35"/>
      <c r="D57" s="35"/>
      <c r="E57" s="35"/>
      <c r="F57" s="100"/>
    </row>
    <row r="58" spans="1:6" s="24" customFormat="1" ht="14.45">
      <c r="A58" s="174"/>
      <c r="B58" s="35"/>
      <c r="C58" s="35"/>
      <c r="D58" s="35"/>
      <c r="E58" s="35"/>
      <c r="F58" s="100"/>
    </row>
    <row r="59" spans="1:6" s="24" customFormat="1" ht="14.45">
      <c r="A59" s="174"/>
      <c r="B59" s="35"/>
      <c r="C59" s="35"/>
      <c r="D59" s="35"/>
      <c r="E59" s="35"/>
      <c r="F59" s="100"/>
    </row>
    <row r="60" spans="1:6" s="24" customFormat="1" ht="14.45">
      <c r="A60" s="174"/>
      <c r="B60" s="35"/>
      <c r="C60" s="35"/>
      <c r="D60" s="35"/>
      <c r="E60" s="35"/>
      <c r="F60" s="100"/>
    </row>
    <row r="61" spans="1:6" s="24" customFormat="1" ht="14.45">
      <c r="A61" s="174"/>
      <c r="B61" s="35"/>
      <c r="C61" s="35"/>
      <c r="D61" s="35"/>
      <c r="E61" s="35"/>
      <c r="F61" s="100"/>
    </row>
    <row r="62" spans="1:6" s="24" customFormat="1" ht="14.45">
      <c r="A62" s="174"/>
      <c r="B62" s="35"/>
      <c r="C62" s="35"/>
      <c r="D62" s="35"/>
      <c r="E62" s="35"/>
      <c r="F62" s="100"/>
    </row>
    <row r="63" spans="1:6" s="24" customFormat="1" ht="14.45">
      <c r="A63" s="174"/>
      <c r="B63" s="35"/>
      <c r="C63" s="35"/>
      <c r="D63" s="35"/>
      <c r="E63" s="35"/>
      <c r="F63" s="100"/>
    </row>
    <row r="64" spans="1:6" s="24" customFormat="1" ht="14.45">
      <c r="A64" s="174"/>
      <c r="B64" s="35"/>
      <c r="C64" s="35"/>
      <c r="D64" s="35"/>
      <c r="E64" s="35"/>
      <c r="F64" s="100"/>
    </row>
    <row r="65" spans="1:6" s="24" customFormat="1" ht="14.45">
      <c r="A65" s="174"/>
      <c r="B65" s="35"/>
      <c r="C65" s="35"/>
      <c r="D65" s="35"/>
      <c r="E65" s="35"/>
      <c r="F65" s="100"/>
    </row>
    <row r="66" spans="1:6" s="24" customFormat="1" ht="14.45">
      <c r="A66" s="174"/>
      <c r="B66" s="35"/>
      <c r="C66" s="35"/>
      <c r="D66" s="35"/>
      <c r="E66" s="35"/>
      <c r="F66" s="100"/>
    </row>
    <row r="67" spans="1:6" s="24" customFormat="1" ht="14.45">
      <c r="A67" s="174"/>
      <c r="B67" s="35"/>
      <c r="C67" s="35"/>
      <c r="D67" s="35"/>
      <c r="E67" s="35"/>
      <c r="F67" s="100"/>
    </row>
    <row r="68" spans="1:6" s="24" customFormat="1" ht="14.45">
      <c r="A68" s="174"/>
      <c r="B68" s="35"/>
      <c r="C68" s="35"/>
      <c r="D68" s="35"/>
      <c r="E68" s="35"/>
      <c r="F68" s="100"/>
    </row>
    <row r="69" spans="1:6" s="24" customFormat="1" ht="14.45">
      <c r="A69" s="174"/>
      <c r="B69" s="35"/>
      <c r="C69" s="35"/>
      <c r="D69" s="35"/>
      <c r="E69" s="35"/>
      <c r="F69" s="100"/>
    </row>
    <row r="70" spans="1:6" s="24" customFormat="1" ht="14.45">
      <c r="A70" s="174"/>
      <c r="B70" s="35"/>
      <c r="C70" s="35"/>
      <c r="D70" s="35"/>
      <c r="E70" s="35"/>
      <c r="F70" s="100"/>
    </row>
    <row r="71" spans="1:6" s="24" customFormat="1" ht="14.45">
      <c r="A71" s="174"/>
      <c r="B71" s="35"/>
      <c r="C71" s="35"/>
      <c r="D71" s="35"/>
      <c r="E71" s="35"/>
      <c r="F71" s="100"/>
    </row>
    <row r="72" spans="1:6" s="24" customFormat="1" ht="14.45">
      <c r="A72" s="174"/>
      <c r="B72" s="35"/>
      <c r="C72" s="35"/>
      <c r="D72" s="35"/>
      <c r="E72" s="35"/>
      <c r="F72" s="100"/>
    </row>
    <row r="73" spans="1:6" s="24" customFormat="1" ht="14.45">
      <c r="A73" s="174"/>
      <c r="B73" s="35"/>
      <c r="C73" s="35"/>
      <c r="D73" s="35"/>
      <c r="E73" s="35"/>
      <c r="F73" s="100"/>
    </row>
    <row r="74" spans="1:6" s="24" customFormat="1" ht="14.45">
      <c r="A74" s="174"/>
      <c r="B74" s="35"/>
      <c r="C74" s="35"/>
      <c r="D74" s="35"/>
      <c r="E74" s="35"/>
      <c r="F74" s="100"/>
    </row>
    <row r="75" spans="1:6" s="24" customFormat="1" ht="14.45">
      <c r="A75" s="174"/>
      <c r="B75" s="35"/>
      <c r="C75" s="35"/>
      <c r="D75" s="35"/>
      <c r="E75" s="35"/>
      <c r="F75" s="100"/>
    </row>
    <row r="76" spans="1:6" s="24" customFormat="1" ht="14.45">
      <c r="A76" s="174"/>
      <c r="B76" s="35"/>
      <c r="C76" s="35"/>
      <c r="D76" s="35"/>
      <c r="E76" s="35"/>
      <c r="F76" s="100"/>
    </row>
    <row r="77" spans="1:6" s="24" customFormat="1" ht="14.45">
      <c r="A77" s="174"/>
      <c r="B77" s="35"/>
      <c r="C77" s="35"/>
      <c r="D77" s="35"/>
      <c r="E77" s="35"/>
      <c r="F77" s="100"/>
    </row>
    <row r="78" spans="1:6" s="24" customFormat="1" ht="14.45">
      <c r="A78" s="174"/>
      <c r="B78" s="35"/>
      <c r="C78" s="35"/>
      <c r="D78" s="35"/>
      <c r="E78" s="35"/>
      <c r="F78" s="100"/>
    </row>
    <row r="79" spans="1:6" s="24" customFormat="1" ht="14.45">
      <c r="A79" s="174"/>
      <c r="B79" s="35"/>
      <c r="C79" s="35"/>
      <c r="D79" s="35"/>
      <c r="E79" s="35"/>
      <c r="F79" s="100"/>
    </row>
    <row r="80" spans="1:6" s="24" customFormat="1" ht="14.45">
      <c r="A80" s="174"/>
      <c r="B80" s="35"/>
      <c r="C80" s="35"/>
      <c r="D80" s="35"/>
      <c r="E80" s="35"/>
      <c r="F80" s="100"/>
    </row>
    <row r="81" spans="1:6" s="24" customFormat="1" ht="14.45">
      <c r="A81" s="174"/>
      <c r="B81" s="35"/>
      <c r="C81" s="35"/>
      <c r="D81" s="35"/>
      <c r="E81" s="35"/>
      <c r="F81" s="100"/>
    </row>
    <row r="82" spans="1:6" s="24" customFormat="1" ht="14.45">
      <c r="A82" s="174"/>
      <c r="B82" s="35"/>
      <c r="C82" s="35"/>
      <c r="D82" s="35"/>
      <c r="E82" s="35"/>
      <c r="F82" s="100"/>
    </row>
    <row r="83" spans="1:6" s="24" customFormat="1" ht="14.45">
      <c r="A83" s="174"/>
      <c r="B83" s="35"/>
      <c r="C83" s="35"/>
      <c r="D83" s="35"/>
      <c r="E83" s="35"/>
      <c r="F83" s="100"/>
    </row>
    <row r="84" spans="1:6" s="24" customFormat="1" ht="14.45">
      <c r="A84" s="174"/>
      <c r="B84" s="35"/>
      <c r="C84" s="35"/>
      <c r="D84" s="35"/>
      <c r="E84" s="35"/>
      <c r="F84" s="100"/>
    </row>
    <row r="85" spans="1:6" s="24" customFormat="1" ht="14.45">
      <c r="A85" s="174"/>
      <c r="B85" s="35"/>
      <c r="C85" s="35"/>
      <c r="D85" s="35"/>
      <c r="E85" s="35"/>
      <c r="F85" s="100"/>
    </row>
    <row r="86" spans="1:6" s="24" customFormat="1" ht="14.45">
      <c r="A86" s="174"/>
      <c r="B86" s="35"/>
      <c r="C86" s="35"/>
      <c r="D86" s="35"/>
      <c r="E86" s="35"/>
      <c r="F86" s="100"/>
    </row>
    <row r="87" spans="1:6" s="24" customFormat="1" ht="14.45">
      <c r="A87" s="174"/>
      <c r="B87" s="35"/>
      <c r="C87" s="35"/>
      <c r="D87" s="35"/>
      <c r="E87" s="35"/>
      <c r="F87" s="100"/>
    </row>
    <row r="88" spans="1:6" s="24" customFormat="1" ht="14.45">
      <c r="A88" s="174"/>
      <c r="B88" s="35"/>
      <c r="C88" s="35"/>
      <c r="D88" s="35"/>
      <c r="E88" s="35"/>
      <c r="F88" s="100"/>
    </row>
    <row r="89" spans="1:6" s="24" customFormat="1" ht="14.45">
      <c r="A89" s="174"/>
      <c r="B89" s="35"/>
      <c r="C89" s="35"/>
      <c r="D89" s="35"/>
      <c r="E89" s="35"/>
      <c r="F89" s="100"/>
    </row>
    <row r="90" spans="1:6" s="24" customFormat="1" ht="14.45">
      <c r="A90" s="174"/>
      <c r="B90" s="35"/>
      <c r="C90" s="35"/>
      <c r="D90" s="35"/>
      <c r="E90" s="35"/>
      <c r="F90" s="100"/>
    </row>
    <row r="91" spans="1:6" s="24" customFormat="1" ht="14.45">
      <c r="A91" s="174"/>
      <c r="B91" s="35"/>
      <c r="C91" s="35"/>
      <c r="D91" s="35"/>
      <c r="E91" s="35"/>
      <c r="F91" s="100"/>
    </row>
    <row r="92" spans="1:6" s="24" customFormat="1" ht="14.45">
      <c r="A92" s="174"/>
      <c r="B92" s="35"/>
      <c r="C92" s="35"/>
      <c r="D92" s="35"/>
      <c r="E92" s="35"/>
      <c r="F92" s="100"/>
    </row>
    <row r="93" spans="1:6" s="24" customFormat="1" ht="14.45">
      <c r="A93" s="174"/>
      <c r="B93" s="35"/>
      <c r="C93" s="35"/>
      <c r="D93" s="35"/>
      <c r="E93" s="35"/>
      <c r="F93" s="100"/>
    </row>
    <row r="94" spans="1:6" s="24" customFormat="1" ht="14.45">
      <c r="A94" s="174"/>
      <c r="B94" s="35"/>
      <c r="C94" s="35"/>
      <c r="D94" s="35"/>
      <c r="E94" s="35"/>
      <c r="F94" s="100"/>
    </row>
    <row r="95" spans="1:6" s="24" customFormat="1" ht="14.45">
      <c r="A95" s="174"/>
      <c r="B95" s="35"/>
      <c r="C95" s="35"/>
      <c r="D95" s="35"/>
      <c r="E95" s="35"/>
      <c r="F95" s="100"/>
    </row>
    <row r="96" spans="1:6" s="24" customFormat="1" ht="14.45">
      <c r="A96" s="174"/>
      <c r="B96" s="35"/>
      <c r="C96" s="35"/>
      <c r="D96" s="35"/>
      <c r="E96" s="35"/>
      <c r="F96" s="100"/>
    </row>
    <row r="97" spans="1:6" s="24" customFormat="1" ht="14.45">
      <c r="A97" s="174"/>
      <c r="B97" s="35"/>
      <c r="C97" s="35"/>
      <c r="D97" s="35"/>
      <c r="E97" s="35"/>
      <c r="F97" s="100"/>
    </row>
    <row r="98" spans="1:6" s="24" customFormat="1" ht="14.45">
      <c r="A98" s="174"/>
      <c r="B98" s="35"/>
      <c r="C98" s="35"/>
      <c r="D98" s="35"/>
      <c r="E98" s="35"/>
      <c r="F98" s="100"/>
    </row>
    <row r="99" spans="1:6" s="24" customFormat="1" ht="14.45">
      <c r="A99" s="174"/>
      <c r="B99" s="35"/>
      <c r="C99" s="35"/>
      <c r="D99" s="35"/>
      <c r="E99" s="35"/>
      <c r="F99" s="100"/>
    </row>
    <row r="100" spans="1:6" s="24" customFormat="1" ht="14.45">
      <c r="A100" s="174"/>
      <c r="B100" s="35"/>
      <c r="C100" s="35"/>
      <c r="D100" s="35"/>
      <c r="E100" s="35"/>
      <c r="F100" s="100"/>
    </row>
    <row r="101" spans="1:6" s="24" customFormat="1" ht="14.45">
      <c r="A101" s="174"/>
      <c r="B101" s="35"/>
      <c r="C101" s="35"/>
      <c r="D101" s="35"/>
      <c r="E101" s="35"/>
      <c r="F101" s="100"/>
    </row>
    <row r="102" spans="1:6" s="24" customFormat="1" ht="14.45">
      <c r="A102" s="174"/>
      <c r="B102" s="35"/>
      <c r="C102" s="35"/>
      <c r="D102" s="35"/>
      <c r="E102" s="35"/>
      <c r="F102" s="100"/>
    </row>
    <row r="103" spans="1:6" s="24" customFormat="1" ht="14.45">
      <c r="A103" s="174"/>
      <c r="B103" s="35"/>
      <c r="C103" s="35"/>
      <c r="D103" s="35"/>
      <c r="E103" s="35"/>
      <c r="F103" s="100"/>
    </row>
    <row r="104" spans="1:6" s="24" customFormat="1" ht="14.45">
      <c r="A104" s="174"/>
      <c r="B104" s="35"/>
      <c r="C104" s="35"/>
      <c r="D104" s="35"/>
      <c r="E104" s="35"/>
      <c r="F104" s="100"/>
    </row>
    <row r="105" spans="1:6" s="24" customFormat="1" ht="14.45">
      <c r="A105" s="174"/>
      <c r="B105" s="35"/>
      <c r="C105" s="35"/>
      <c r="D105" s="35"/>
      <c r="E105" s="35"/>
      <c r="F105" s="100"/>
    </row>
    <row r="106" spans="1:6" s="24" customFormat="1" ht="14.45">
      <c r="A106" s="174"/>
      <c r="B106" s="35"/>
      <c r="C106" s="35"/>
      <c r="D106" s="35"/>
      <c r="E106" s="35"/>
      <c r="F106" s="100"/>
    </row>
    <row r="107" spans="1:6" s="24" customFormat="1" ht="14.45">
      <c r="A107" s="174"/>
      <c r="B107" s="35"/>
      <c r="C107" s="35"/>
      <c r="D107" s="35"/>
      <c r="E107" s="35"/>
      <c r="F107" s="100"/>
    </row>
    <row r="108" spans="1:6" s="24" customFormat="1" ht="14.45">
      <c r="A108" s="174"/>
      <c r="B108" s="35"/>
      <c r="C108" s="35"/>
      <c r="D108" s="35"/>
      <c r="E108" s="35"/>
      <c r="F108" s="100"/>
    </row>
    <row r="109" spans="1:6" s="24" customFormat="1" ht="14.45">
      <c r="A109" s="174"/>
      <c r="B109" s="35"/>
      <c r="C109" s="35"/>
      <c r="D109" s="35"/>
      <c r="E109" s="35"/>
      <c r="F109" s="100"/>
    </row>
    <row r="110" spans="1:6" s="24" customFormat="1" ht="14.45">
      <c r="A110" s="174"/>
      <c r="B110" s="35"/>
      <c r="C110" s="35"/>
      <c r="D110" s="35"/>
      <c r="E110" s="35"/>
      <c r="F110" s="100"/>
    </row>
    <row r="111" spans="1:6" s="24" customFormat="1" ht="14.45">
      <c r="A111" s="174"/>
      <c r="B111" s="35"/>
      <c r="C111" s="35"/>
      <c r="D111" s="35"/>
      <c r="E111" s="35"/>
      <c r="F111" s="100"/>
    </row>
    <row r="112" spans="1:6" s="24" customFormat="1" ht="14.45">
      <c r="A112" s="174"/>
      <c r="B112" s="35"/>
      <c r="C112" s="35"/>
      <c r="D112" s="35"/>
      <c r="E112" s="35"/>
      <c r="F112" s="100"/>
    </row>
    <row r="113" spans="1:6" s="24" customFormat="1" ht="14.45">
      <c r="A113" s="174"/>
      <c r="B113" s="35"/>
      <c r="C113" s="35"/>
      <c r="D113" s="35"/>
      <c r="E113" s="35"/>
      <c r="F113" s="100"/>
    </row>
    <row r="114" spans="1:6" s="24" customFormat="1" ht="14.45">
      <c r="A114" s="174"/>
      <c r="B114" s="35"/>
      <c r="C114" s="35"/>
      <c r="D114" s="35"/>
      <c r="E114" s="35"/>
      <c r="F114" s="100"/>
    </row>
    <row r="115" spans="1:6" s="24" customFormat="1" ht="14.45">
      <c r="A115" s="174"/>
      <c r="B115" s="35"/>
      <c r="C115" s="35"/>
      <c r="D115" s="35"/>
      <c r="E115" s="35"/>
      <c r="F115" s="100"/>
    </row>
    <row r="116" spans="1:6" s="24" customFormat="1" ht="14.45">
      <c r="A116" s="174"/>
      <c r="B116" s="35"/>
      <c r="C116" s="35"/>
      <c r="D116" s="35"/>
      <c r="E116" s="35"/>
      <c r="F116" s="100"/>
    </row>
    <row r="117" spans="1:6" s="24" customFormat="1" ht="14.45">
      <c r="A117" s="174"/>
      <c r="B117" s="35"/>
      <c r="C117" s="35"/>
      <c r="D117" s="35"/>
      <c r="E117" s="35"/>
      <c r="F117" s="100"/>
    </row>
    <row r="118" spans="1:6" s="24" customFormat="1" ht="14.45">
      <c r="A118" s="174"/>
      <c r="B118" s="35"/>
      <c r="C118" s="35"/>
      <c r="D118" s="35"/>
      <c r="E118" s="35"/>
      <c r="F118" s="100"/>
    </row>
    <row r="119" spans="1:6" s="24" customFormat="1" ht="14.45">
      <c r="A119" s="174"/>
      <c r="B119" s="35"/>
      <c r="C119" s="35"/>
      <c r="D119" s="35"/>
      <c r="E119" s="35"/>
      <c r="F119" s="100"/>
    </row>
    <row r="120" spans="1:6" s="24" customFormat="1" ht="14.45">
      <c r="A120" s="174"/>
      <c r="B120" s="35"/>
      <c r="C120" s="35"/>
      <c r="D120" s="35"/>
      <c r="E120" s="35"/>
      <c r="F120" s="100"/>
    </row>
    <row r="121" spans="1:6" s="24" customFormat="1" ht="14.45">
      <c r="A121" s="174"/>
      <c r="B121" s="35"/>
      <c r="C121" s="35"/>
      <c r="D121" s="35"/>
      <c r="E121" s="35"/>
      <c r="F121" s="100"/>
    </row>
    <row r="122" spans="1:6" s="24" customFormat="1" ht="14.45">
      <c r="A122" s="174"/>
      <c r="B122" s="35"/>
      <c r="C122" s="35"/>
      <c r="D122" s="35"/>
      <c r="E122" s="35"/>
      <c r="F122" s="100"/>
    </row>
    <row r="123" spans="1:6" s="24" customFormat="1" ht="14.45">
      <c r="A123" s="174"/>
      <c r="B123" s="35"/>
      <c r="C123" s="35"/>
      <c r="D123" s="35"/>
      <c r="E123" s="35"/>
      <c r="F123" s="100"/>
    </row>
    <row r="124" spans="1:6" s="24" customFormat="1" ht="14.45">
      <c r="A124" s="174"/>
      <c r="B124" s="35"/>
      <c r="C124" s="35"/>
      <c r="D124" s="35"/>
      <c r="E124" s="35"/>
      <c r="F124" s="100"/>
    </row>
    <row r="125" spans="1:6" s="24" customFormat="1" ht="14.45">
      <c r="A125" s="174"/>
      <c r="B125" s="35"/>
      <c r="C125" s="35"/>
      <c r="D125" s="35"/>
      <c r="E125" s="35"/>
      <c r="F125" s="100"/>
    </row>
    <row r="126" spans="1:6" s="24" customFormat="1" ht="14.45">
      <c r="A126" s="174"/>
      <c r="B126" s="35"/>
      <c r="C126" s="35"/>
      <c r="D126" s="35"/>
      <c r="E126" s="35"/>
      <c r="F126" s="100"/>
    </row>
    <row r="127" spans="1:6" s="24" customFormat="1" ht="14.45">
      <c r="A127" s="174"/>
      <c r="B127" s="35"/>
      <c r="C127" s="35"/>
      <c r="D127" s="35"/>
      <c r="E127" s="35"/>
      <c r="F127" s="100"/>
    </row>
    <row r="128" spans="1:6" s="24" customFormat="1" ht="14.45">
      <c r="A128" s="174"/>
      <c r="B128" s="35"/>
      <c r="C128" s="35"/>
      <c r="D128" s="35"/>
      <c r="E128" s="35"/>
      <c r="F128" s="100"/>
    </row>
    <row r="129" spans="1:6" s="24" customFormat="1" ht="14.45">
      <c r="A129" s="174"/>
      <c r="B129" s="35"/>
      <c r="C129" s="35"/>
      <c r="D129" s="35"/>
      <c r="E129" s="35"/>
      <c r="F129" s="100"/>
    </row>
    <row r="130" spans="1:6" s="24" customFormat="1" ht="14.45">
      <c r="A130" s="174"/>
      <c r="B130" s="35"/>
      <c r="C130" s="35"/>
      <c r="D130" s="35"/>
      <c r="E130" s="35"/>
      <c r="F130" s="100"/>
    </row>
    <row r="131" spans="1:6" s="24" customFormat="1" ht="14.45">
      <c r="A131" s="174"/>
      <c r="B131" s="35"/>
      <c r="C131" s="35"/>
      <c r="D131" s="35"/>
      <c r="E131" s="35"/>
      <c r="F131" s="100"/>
    </row>
    <row r="132" spans="1:6" s="24" customFormat="1" ht="14.45">
      <c r="A132" s="174"/>
      <c r="B132" s="35"/>
      <c r="C132" s="35"/>
      <c r="D132" s="35"/>
      <c r="E132" s="35"/>
      <c r="F132" s="100"/>
    </row>
    <row r="133" spans="1:6" s="24" customFormat="1" ht="14.45">
      <c r="A133" s="174"/>
      <c r="B133" s="35"/>
      <c r="C133" s="35"/>
      <c r="D133" s="35"/>
      <c r="E133" s="35"/>
      <c r="F133" s="100"/>
    </row>
    <row r="134" spans="1:6" s="24" customFormat="1" ht="14.45">
      <c r="A134" s="174"/>
      <c r="B134" s="35"/>
      <c r="C134" s="35"/>
      <c r="D134" s="35"/>
      <c r="E134" s="35"/>
      <c r="F134" s="100"/>
    </row>
    <row r="135" spans="1:6" s="24" customFormat="1" ht="14.45">
      <c r="A135" s="174"/>
      <c r="B135" s="35"/>
      <c r="C135" s="35"/>
      <c r="D135" s="35"/>
      <c r="E135" s="35"/>
      <c r="F135" s="100"/>
    </row>
    <row r="136" spans="1:6" s="24" customFormat="1" ht="14.45">
      <c r="A136" s="174"/>
      <c r="B136" s="35"/>
      <c r="C136" s="35"/>
      <c r="D136" s="35"/>
      <c r="E136" s="35"/>
      <c r="F136" s="100"/>
    </row>
    <row r="137" spans="1:6" s="24" customFormat="1" ht="14.45">
      <c r="A137" s="174"/>
      <c r="B137" s="35"/>
      <c r="C137" s="35"/>
      <c r="D137" s="35"/>
      <c r="E137" s="35"/>
      <c r="F137" s="100"/>
    </row>
    <row r="138" spans="1:6" s="24" customFormat="1" ht="14.45">
      <c r="A138" s="174"/>
      <c r="B138" s="35"/>
      <c r="C138" s="35"/>
      <c r="D138" s="35"/>
      <c r="E138" s="35"/>
      <c r="F138" s="100"/>
    </row>
    <row r="139" spans="1:6" s="24" customFormat="1" ht="14.45">
      <c r="A139" s="174"/>
      <c r="B139" s="35"/>
      <c r="C139" s="35"/>
      <c r="D139" s="35"/>
      <c r="E139" s="35"/>
      <c r="F139" s="100"/>
    </row>
    <row r="140" spans="1:6" s="24" customFormat="1" ht="14.45">
      <c r="A140" s="174"/>
      <c r="B140" s="35"/>
      <c r="C140" s="35"/>
      <c r="D140" s="35"/>
      <c r="E140" s="35"/>
      <c r="F140" s="100"/>
    </row>
    <row r="141" spans="1:6" s="24" customFormat="1" ht="14.45">
      <c r="A141" s="174"/>
      <c r="B141" s="35"/>
      <c r="C141" s="35"/>
      <c r="D141" s="35"/>
      <c r="E141" s="35"/>
      <c r="F141" s="100"/>
    </row>
    <row r="142" spans="1:6" s="24" customFormat="1" ht="14.45">
      <c r="A142" s="174"/>
      <c r="B142" s="35"/>
      <c r="C142" s="35"/>
      <c r="D142" s="35"/>
      <c r="E142" s="35"/>
      <c r="F142" s="100"/>
    </row>
    <row r="143" spans="1:6" s="24" customFormat="1" ht="14.45">
      <c r="A143" s="174"/>
      <c r="B143" s="35"/>
      <c r="C143" s="35"/>
      <c r="D143" s="35"/>
      <c r="E143" s="35"/>
      <c r="F143" s="100"/>
    </row>
    <row r="144" spans="1:6" s="24" customFormat="1" ht="14.45">
      <c r="A144" s="174"/>
      <c r="B144" s="35"/>
      <c r="C144" s="35"/>
      <c r="D144" s="35"/>
      <c r="E144" s="35"/>
      <c r="F144" s="100"/>
    </row>
    <row r="145" spans="1:6" s="24" customFormat="1" ht="14.45">
      <c r="A145" s="174"/>
      <c r="B145" s="35"/>
      <c r="C145" s="35"/>
      <c r="D145" s="35"/>
      <c r="E145" s="35"/>
      <c r="F145" s="100"/>
    </row>
    <row r="146" spans="1:6" s="24" customFormat="1" ht="14.45">
      <c r="A146" s="174"/>
      <c r="B146" s="35"/>
      <c r="C146" s="35"/>
      <c r="D146" s="35"/>
      <c r="E146" s="35"/>
      <c r="F146" s="100"/>
    </row>
    <row r="147" spans="1:6" s="24" customFormat="1" ht="14.45">
      <c r="A147" s="174"/>
      <c r="B147" s="35"/>
      <c r="C147" s="35"/>
      <c r="D147" s="35"/>
      <c r="E147" s="35"/>
      <c r="F147" s="35"/>
    </row>
    <row r="148" spans="1:6" s="24" customFormat="1" ht="14.45">
      <c r="A148" s="174"/>
      <c r="B148" s="35"/>
      <c r="C148" s="35"/>
      <c r="D148" s="35"/>
      <c r="E148" s="35"/>
      <c r="F148" s="35"/>
    </row>
    <row r="149" spans="1:6" s="24" customFormat="1" ht="14.45">
      <c r="A149" s="174"/>
      <c r="B149" s="35"/>
      <c r="C149" s="35"/>
      <c r="D149" s="35"/>
      <c r="E149" s="35"/>
      <c r="F149" s="35"/>
    </row>
    <row r="150" spans="1:6" s="24" customFormat="1" ht="14.45">
      <c r="A150" s="174"/>
      <c r="B150" s="35"/>
      <c r="C150" s="35"/>
      <c r="D150" s="35"/>
      <c r="E150" s="35"/>
      <c r="F150" s="35"/>
    </row>
    <row r="151" spans="1:6" s="24" customFormat="1" ht="14.45">
      <c r="A151" s="174"/>
      <c r="B151" s="35"/>
      <c r="C151" s="35"/>
      <c r="D151" s="35"/>
      <c r="E151" s="35"/>
      <c r="F151" s="35"/>
    </row>
    <row r="152" spans="1:6" s="24" customFormat="1" ht="14.45">
      <c r="A152" s="174"/>
      <c r="B152" s="35"/>
      <c r="C152" s="35"/>
      <c r="D152" s="35"/>
      <c r="E152" s="35"/>
      <c r="F152" s="35"/>
    </row>
    <row r="153" spans="1:6" s="24" customFormat="1" ht="14.45">
      <c r="A153" s="174"/>
      <c r="B153" s="35"/>
      <c r="C153" s="35"/>
      <c r="D153" s="35"/>
      <c r="E153" s="35"/>
      <c r="F153" s="35"/>
    </row>
    <row r="154" spans="1:6" s="24" customFormat="1" ht="14.45">
      <c r="A154" s="174"/>
      <c r="B154" s="35"/>
      <c r="C154" s="35"/>
      <c r="D154" s="35"/>
      <c r="E154" s="35"/>
      <c r="F154" s="35"/>
    </row>
    <row r="155" spans="1:6" s="24" customFormat="1" ht="14.45">
      <c r="A155" s="198"/>
    </row>
    <row r="156" spans="1:6" s="24" customFormat="1" ht="14.45">
      <c r="A156" s="198"/>
    </row>
    <row r="157" spans="1:6" s="24" customFormat="1" ht="14.45">
      <c r="A157" s="198"/>
    </row>
    <row r="158" spans="1:6" s="24" customFormat="1" ht="14.45">
      <c r="A158" s="198"/>
    </row>
    <row r="159" spans="1:6" s="24" customFormat="1" ht="14.45">
      <c r="A159" s="198"/>
    </row>
    <row r="160" spans="1:6" s="24" customFormat="1" ht="14.45">
      <c r="A160" s="198"/>
    </row>
    <row r="161" spans="1:1" s="24" customFormat="1" ht="14.45">
      <c r="A161" s="198"/>
    </row>
    <row r="162" spans="1:1" s="24" customFormat="1" ht="14.45">
      <c r="A162" s="198"/>
    </row>
    <row r="163" spans="1:1" s="24" customFormat="1" ht="14.45">
      <c r="A163" s="198"/>
    </row>
    <row r="164" spans="1:1" s="24" customFormat="1" ht="14.45">
      <c r="A164" s="198"/>
    </row>
    <row r="165" spans="1:1" s="24" customFormat="1" ht="14.45">
      <c r="A165" s="198"/>
    </row>
    <row r="166" spans="1:1" s="24" customFormat="1" ht="14.45">
      <c r="A166" s="198"/>
    </row>
    <row r="167" spans="1:1" s="24" customFormat="1" ht="14.45">
      <c r="A167" s="198"/>
    </row>
    <row r="168" spans="1:1" s="24" customFormat="1" ht="14.45">
      <c r="A168" s="198"/>
    </row>
    <row r="169" spans="1:1" s="24" customFormat="1" ht="14.45">
      <c r="A169" s="198"/>
    </row>
    <row r="170" spans="1:1" s="24" customFormat="1" ht="14.45">
      <c r="A170" s="198"/>
    </row>
    <row r="171" spans="1:1" s="24" customFormat="1" ht="14.45">
      <c r="A171" s="198"/>
    </row>
    <row r="172" spans="1:1" s="24" customFormat="1" ht="14.45">
      <c r="A172" s="198"/>
    </row>
    <row r="173" spans="1:1" s="24" customFormat="1" ht="14.45">
      <c r="A173" s="198"/>
    </row>
    <row r="174" spans="1:1" s="24" customFormat="1" ht="14.45">
      <c r="A174" s="198"/>
    </row>
    <row r="175" spans="1:1" s="24" customFormat="1" ht="14.45">
      <c r="A175" s="198"/>
    </row>
    <row r="176" spans="1:1" s="24" customFormat="1" ht="14.45">
      <c r="A176" s="198"/>
    </row>
    <row r="177" spans="1:6" s="24" customFormat="1" ht="14.45">
      <c r="A177" s="198"/>
    </row>
    <row r="178" spans="1:6" s="24" customFormat="1" ht="14.45">
      <c r="A178" s="198"/>
    </row>
    <row r="179" spans="1:6" s="24" customFormat="1" ht="14.45">
      <c r="A179" s="198"/>
    </row>
    <row r="180" spans="1:6" s="24" customFormat="1" ht="14.45">
      <c r="A180" s="136"/>
      <c r="B180"/>
      <c r="C180"/>
    </row>
    <row r="181" spans="1:6" s="24" customFormat="1" ht="14.45">
      <c r="A181" s="136"/>
      <c r="B181"/>
      <c r="C181"/>
    </row>
    <row r="182" spans="1:6" s="24" customFormat="1" ht="14.45">
      <c r="A182" s="136"/>
      <c r="B182"/>
      <c r="C182"/>
    </row>
    <row r="183" spans="1:6" s="24" customFormat="1" ht="14.45">
      <c r="A183" s="136"/>
      <c r="B183"/>
      <c r="C183"/>
    </row>
    <row r="184" spans="1:6" s="24" customFormat="1" ht="14.45">
      <c r="A184" s="136"/>
      <c r="B184"/>
      <c r="C184"/>
    </row>
    <row r="185" spans="1:6" s="24" customFormat="1" ht="14.45">
      <c r="A185" s="136"/>
      <c r="B185"/>
      <c r="C185"/>
    </row>
    <row r="186" spans="1:6" s="24" customFormat="1" ht="14.45">
      <c r="A186" s="136"/>
      <c r="B186"/>
      <c r="C186"/>
    </row>
    <row r="187" spans="1:6" s="24" customFormat="1" ht="14.45">
      <c r="A187" s="136"/>
      <c r="B187"/>
      <c r="C187"/>
    </row>
    <row r="188" spans="1:6" s="24" customFormat="1" ht="14.45">
      <c r="A188" s="136"/>
      <c r="B188"/>
      <c r="C188"/>
    </row>
    <row r="189" spans="1:6" s="24" customFormat="1" ht="14.45">
      <c r="A189" s="136"/>
      <c r="B189"/>
      <c r="C189"/>
    </row>
    <row r="190" spans="1:6" s="24" customFormat="1" ht="14.45">
      <c r="A190" s="136"/>
      <c r="B190"/>
      <c r="C190"/>
      <c r="D190"/>
      <c r="E190"/>
      <c r="F190"/>
    </row>
    <row r="191" spans="1:6" s="24" customFormat="1" ht="14.45">
      <c r="A191" s="136"/>
      <c r="B191"/>
      <c r="C191"/>
      <c r="D191"/>
      <c r="E191"/>
      <c r="F191"/>
    </row>
    <row r="192" spans="1:6" s="24" customFormat="1" ht="14.45">
      <c r="A192" s="136"/>
      <c r="B192"/>
      <c r="C192"/>
      <c r="D192"/>
      <c r="E192"/>
      <c r="F192"/>
    </row>
    <row r="193" spans="1:6" s="24" customFormat="1" ht="14.45">
      <c r="A193" s="136"/>
      <c r="B193"/>
      <c r="C193"/>
      <c r="D193"/>
      <c r="E193"/>
      <c r="F193"/>
    </row>
    <row r="194" spans="1:6" s="24" customFormat="1" ht="14.45">
      <c r="A194" s="136"/>
      <c r="B194"/>
      <c r="C194"/>
      <c r="D194"/>
      <c r="E194"/>
      <c r="F194"/>
    </row>
    <row r="195" spans="1:6" s="24" customFormat="1" ht="14.45">
      <c r="A195" s="136"/>
      <c r="B195"/>
      <c r="C195"/>
      <c r="D195"/>
      <c r="E195"/>
      <c r="F195"/>
    </row>
    <row r="196" spans="1:6" s="24" customFormat="1" ht="14.45">
      <c r="A196" s="136"/>
      <c r="B196"/>
      <c r="C196"/>
      <c r="D196"/>
      <c r="E196"/>
      <c r="F196"/>
    </row>
    <row r="197" spans="1:6" s="24" customFormat="1" ht="14.45">
      <c r="A197" s="136"/>
      <c r="B197"/>
      <c r="C197"/>
      <c r="D197"/>
      <c r="E197"/>
      <c r="F197"/>
    </row>
    <row r="198" spans="1:6" s="24" customFormat="1" ht="14.45">
      <c r="A198" s="136"/>
      <c r="B198"/>
      <c r="C198"/>
      <c r="D198"/>
      <c r="E198"/>
      <c r="F198"/>
    </row>
    <row r="199" spans="1:6" ht="14.45"/>
    <row r="200" spans="1:6" ht="14.45"/>
    <row r="201" spans="1:6" ht="14.45"/>
    <row r="202" spans="1:6" ht="14.45"/>
    <row r="203" spans="1:6" ht="14.45"/>
    <row r="204" spans="1:6" ht="14.45"/>
    <row r="205" spans="1:6" ht="14.45"/>
    <row r="206" spans="1:6" ht="14.45"/>
    <row r="207" spans="1:6" ht="14.45"/>
    <row r="208" spans="1:6" ht="14.45"/>
    <row r="209" ht="14.45"/>
    <row r="210" ht="14.45"/>
    <row r="211" ht="14.45"/>
    <row r="212" ht="14.45"/>
    <row r="213" ht="14.45"/>
    <row r="214" ht="14.45"/>
    <row r="215" ht="14.45"/>
    <row r="216" ht="14.45"/>
    <row r="217" ht="14.45"/>
    <row r="218" ht="14.45"/>
    <row r="219" ht="14.45"/>
    <row r="220" ht="14.45"/>
    <row r="221" ht="14.45"/>
    <row r="222" ht="14.45"/>
    <row r="223" ht="14.45"/>
    <row r="224" ht="14.45"/>
    <row r="225" ht="14.45"/>
    <row r="226" ht="14.45"/>
    <row r="227" ht="14.45"/>
    <row r="228" ht="14.45"/>
    <row r="229" ht="14.45"/>
    <row r="230" ht="14.45"/>
    <row r="231" ht="14.45"/>
    <row r="232" ht="14.45"/>
    <row r="233" ht="14.45"/>
    <row r="234" ht="14.45"/>
    <row r="235" ht="14.45"/>
    <row r="236" ht="14.45"/>
    <row r="237" ht="14.45"/>
    <row r="238" ht="14.45"/>
    <row r="239" ht="14.45"/>
    <row r="240" ht="14.45"/>
    <row r="241" ht="14.45"/>
    <row r="242" ht="14.45"/>
    <row r="243" ht="14.45"/>
    <row r="244" ht="14.45"/>
    <row r="245" ht="14.45"/>
    <row r="246" ht="14.45"/>
    <row r="247" ht="14.45"/>
    <row r="248" ht="14.45"/>
    <row r="249" ht="14.45"/>
    <row r="250" ht="14.45"/>
    <row r="251" ht="14.45"/>
    <row r="252" ht="14.45"/>
    <row r="253" ht="14.45"/>
    <row r="254" ht="14.45"/>
    <row r="255" ht="14.45"/>
    <row r="256" ht="14.45"/>
    <row r="257" ht="14.45"/>
    <row r="258" ht="14.45"/>
    <row r="259" ht="14.45"/>
    <row r="260" ht="14.45"/>
    <row r="261" ht="14.45"/>
    <row r="262" ht="14.45"/>
    <row r="263" ht="14.45"/>
    <row r="264" ht="14.45"/>
    <row r="265" ht="14.45"/>
    <row r="266" ht="14.45"/>
    <row r="267" ht="14.45"/>
    <row r="268" ht="14.45"/>
    <row r="269" ht="14.45"/>
    <row r="270" ht="14.45"/>
    <row r="271" ht="14.45"/>
    <row r="272" ht="14.45"/>
    <row r="273" ht="14.45"/>
    <row r="274" ht="14.45"/>
    <row r="275" ht="14.45"/>
    <row r="276" ht="14.45"/>
    <row r="277" ht="14.45"/>
    <row r="278" ht="14.45"/>
    <row r="279" ht="14.45"/>
    <row r="280" ht="14.45"/>
    <row r="281" ht="14.45"/>
    <row r="282" ht="14.45"/>
    <row r="283" ht="14.45"/>
    <row r="284" ht="14.45"/>
    <row r="285" ht="14.45"/>
    <row r="286" ht="14.45"/>
    <row r="287" ht="14.45"/>
    <row r="288" ht="14.45"/>
    <row r="289" ht="14.45"/>
    <row r="290" ht="14.45"/>
    <row r="291" ht="14.45"/>
    <row r="292" ht="14.45"/>
    <row r="293" ht="14.45"/>
    <row r="294" ht="14.45"/>
  </sheetData>
  <mergeCells count="1">
    <mergeCell ref="A1:G1"/>
  </mergeCells>
  <dataValidations count="1">
    <dataValidation type="list" showInputMessage="1" showErrorMessage="1" sqref="F5:F11" xr:uid="{7B56AAEB-EDC7-4993-BCC8-7D444332B565}">
      <formula1>"Y,N"</formula1>
    </dataValidation>
  </dataValidation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53BB-D743-4875-8AAB-3661C00FEAB9}">
  <sheetPr>
    <tabColor theme="5"/>
  </sheetPr>
  <dimension ref="A1:F5"/>
  <sheetViews>
    <sheetView workbookViewId="0">
      <selection activeCell="A4" sqref="A4"/>
    </sheetView>
  </sheetViews>
  <sheetFormatPr defaultRowHeight="14.45"/>
  <cols>
    <col min="1" max="1" width="11.42578125" bestFit="1" customWidth="1"/>
    <col min="2" max="2" width="12.42578125" bestFit="1" customWidth="1"/>
    <col min="3" max="3" width="11.42578125" bestFit="1" customWidth="1"/>
    <col min="4" max="4" width="15.140625" customWidth="1"/>
    <col min="5" max="5" width="46.140625" customWidth="1"/>
    <col min="6" max="6" width="46.5703125" customWidth="1"/>
  </cols>
  <sheetData>
    <row r="1" spans="1:6" ht="23.45">
      <c r="A1" s="314" t="s">
        <v>204</v>
      </c>
      <c r="B1" s="314"/>
      <c r="C1" s="314"/>
      <c r="D1" s="314"/>
      <c r="E1" s="314"/>
      <c r="F1" s="314"/>
    </row>
    <row r="2" spans="1:6" ht="50.25" customHeight="1">
      <c r="A2" s="315" t="s">
        <v>205</v>
      </c>
      <c r="B2" s="316"/>
      <c r="C2" s="316"/>
      <c r="D2" s="316"/>
      <c r="E2" s="316"/>
      <c r="F2" s="316"/>
    </row>
    <row r="3" spans="1:6">
      <c r="A3" s="259" t="s">
        <v>3</v>
      </c>
      <c r="B3" s="260" t="s">
        <v>198</v>
      </c>
      <c r="C3" s="260" t="s">
        <v>201</v>
      </c>
      <c r="D3" s="261" t="s">
        <v>24</v>
      </c>
      <c r="E3" s="261" t="s">
        <v>203</v>
      </c>
      <c r="F3" s="262" t="s">
        <v>22</v>
      </c>
    </row>
    <row r="4" spans="1:6" ht="15">
      <c r="A4" s="251"/>
      <c r="B4" s="252"/>
      <c r="C4" s="252"/>
      <c r="D4" s="253"/>
      <c r="E4" s="253"/>
      <c r="F4" s="254"/>
    </row>
    <row r="5" spans="1:6" ht="15">
      <c r="A5" s="255"/>
      <c r="B5" s="256"/>
      <c r="C5" s="256"/>
      <c r="D5" s="257"/>
      <c r="E5" s="257"/>
      <c r="F5" s="258"/>
    </row>
  </sheetData>
  <mergeCells count="2">
    <mergeCell ref="A1:F1"/>
    <mergeCell ref="A2:F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02C6-0C6F-4FAF-A6C3-F4A55D4EBEC3}">
  <dimension ref="A1:D2"/>
  <sheetViews>
    <sheetView workbookViewId="0">
      <pane ySplit="2" topLeftCell="A3" activePane="bottomLeft" state="frozen"/>
      <selection pane="bottomLeft" activeCell="A3" sqref="A3"/>
    </sheetView>
  </sheetViews>
  <sheetFormatPr defaultRowHeight="14.45"/>
  <cols>
    <col min="1" max="1" width="18.28515625" customWidth="1"/>
    <col min="2" max="2" width="38.85546875" customWidth="1"/>
    <col min="3" max="3" width="31.42578125" customWidth="1"/>
    <col min="4" max="4" width="17.85546875" customWidth="1"/>
  </cols>
  <sheetData>
    <row r="1" spans="1:4" ht="23.45">
      <c r="A1" s="274" t="s">
        <v>23</v>
      </c>
      <c r="B1" s="274"/>
      <c r="C1" s="274"/>
      <c r="D1" s="274"/>
    </row>
    <row r="2" spans="1:4">
      <c r="A2" t="s">
        <v>24</v>
      </c>
      <c r="B2" t="s">
        <v>25</v>
      </c>
      <c r="C2" t="s">
        <v>26</v>
      </c>
      <c r="D2" t="s">
        <v>27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</sheetPr>
  <dimension ref="A1:P15"/>
  <sheetViews>
    <sheetView showGridLines="0" zoomScale="60" zoomScaleNormal="50" workbookViewId="0">
      <selection activeCell="B14" sqref="B14"/>
    </sheetView>
  </sheetViews>
  <sheetFormatPr defaultColWidth="17.28515625" defaultRowHeight="15" customHeight="1"/>
  <cols>
    <col min="1" max="1" width="15.28515625" customWidth="1"/>
    <col min="2" max="2" width="8.85546875" customWidth="1"/>
    <col min="3" max="3" width="9.28515625" customWidth="1"/>
    <col min="4" max="4" width="8.28515625" customWidth="1"/>
    <col min="5" max="5" width="8.7109375" customWidth="1"/>
    <col min="6" max="6" width="10.28515625" customWidth="1"/>
    <col min="7" max="7" width="8.28515625" customWidth="1"/>
    <col min="8" max="8" width="8.140625" customWidth="1"/>
    <col min="9" max="9" width="9.42578125" customWidth="1"/>
    <col min="10" max="12" width="9.140625" customWidth="1"/>
    <col min="13" max="13" width="9" customWidth="1"/>
    <col min="14" max="14" width="11.42578125" customWidth="1"/>
    <col min="15" max="15" width="8.28515625" customWidth="1"/>
    <col min="16" max="16" width="18.140625" customWidth="1"/>
    <col min="17" max="17" width="10.7109375" customWidth="1"/>
    <col min="18" max="18" width="12.7109375" customWidth="1"/>
  </cols>
  <sheetData>
    <row r="1" spans="1:16" ht="36.75" customHeight="1">
      <c r="A1" s="276" t="s">
        <v>28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</row>
    <row r="2" spans="1:16" ht="33" customHeight="1">
      <c r="A2" s="275" t="s">
        <v>29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</row>
    <row r="3" spans="1:16" ht="9.7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68"/>
    </row>
    <row r="4" spans="1:16" ht="88.9" customHeight="1">
      <c r="A4" s="277" t="s">
        <v>30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8"/>
    </row>
    <row r="5" spans="1:16" ht="18" customHeight="1">
      <c r="A5" s="279" t="s">
        <v>31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8"/>
    </row>
    <row r="6" spans="1:16" ht="34.9" customHeight="1">
      <c r="A6" s="1" t="s">
        <v>32</v>
      </c>
      <c r="B6" s="54" t="s">
        <v>33</v>
      </c>
      <c r="C6" s="53" t="s">
        <v>34</v>
      </c>
      <c r="D6" s="58" t="s">
        <v>35</v>
      </c>
      <c r="E6" s="9" t="s">
        <v>36</v>
      </c>
      <c r="F6" s="63" t="s">
        <v>37</v>
      </c>
      <c r="G6" s="7" t="s">
        <v>38</v>
      </c>
      <c r="H6" s="8" t="s">
        <v>39</v>
      </c>
      <c r="I6" s="10" t="s">
        <v>40</v>
      </c>
      <c r="J6" s="55" t="s">
        <v>41</v>
      </c>
      <c r="K6" s="56" t="s">
        <v>42</v>
      </c>
      <c r="L6" s="57" t="s">
        <v>43</v>
      </c>
      <c r="M6" s="5" t="s">
        <v>44</v>
      </c>
      <c r="N6" s="56" t="s">
        <v>45</v>
      </c>
      <c r="O6" s="91" t="s">
        <v>46</v>
      </c>
    </row>
    <row r="7" spans="1:16" ht="18" customHeight="1">
      <c r="A7" s="13" t="s">
        <v>47</v>
      </c>
      <c r="B7" s="14">
        <f t="shared" ref="B7:O7" si="0">SUM(B8:B11)</f>
        <v>2</v>
      </c>
      <c r="C7" s="14">
        <f t="shared" si="0"/>
        <v>0</v>
      </c>
      <c r="D7" s="14">
        <f t="shared" si="0"/>
        <v>0</v>
      </c>
      <c r="E7" s="14">
        <f>SUM(E8:E11)</f>
        <v>0</v>
      </c>
      <c r="F7" s="14">
        <f>SUM(F8:F11)</f>
        <v>0</v>
      </c>
      <c r="G7" s="14">
        <f>SUM(G8:G11)</f>
        <v>0</v>
      </c>
      <c r="H7" s="14">
        <f>SUM(H8:H11)</f>
        <v>0</v>
      </c>
      <c r="I7" s="14">
        <f>SUM(I8:I11)</f>
        <v>0</v>
      </c>
      <c r="J7" s="14">
        <f t="shared" si="0"/>
        <v>1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0</v>
      </c>
      <c r="O7" s="92">
        <f t="shared" si="0"/>
        <v>0</v>
      </c>
    </row>
    <row r="8" spans="1:16" ht="18" customHeight="1">
      <c r="A8" s="15" t="s">
        <v>48</v>
      </c>
      <c r="B8" s="16">
        <f>Bush!I5</f>
        <v>2</v>
      </c>
      <c r="C8" s="16">
        <f>Alpine!H5</f>
        <v>0</v>
      </c>
      <c r="D8" s="16">
        <f>Polar!H5</f>
        <v>0</v>
      </c>
      <c r="E8" s="16">
        <f>Abseil!G5</f>
        <v>0</v>
      </c>
      <c r="F8" s="16">
        <f>Canyon!I5</f>
        <v>0</v>
      </c>
      <c r="G8" s="16">
        <f>Cave!I5</f>
        <v>0</v>
      </c>
      <c r="H8" s="16">
        <f>Climb!I5</f>
        <v>0</v>
      </c>
      <c r="I8" s="16">
        <f>Ropes!E5</f>
        <v>0</v>
      </c>
      <c r="J8" s="16">
        <f>FlatWater!I5</f>
        <v>0</v>
      </c>
      <c r="K8" s="16">
        <f>WhiteWater!G5</f>
        <v>0</v>
      </c>
      <c r="L8" s="16">
        <f>OpenWater!I5</f>
        <v>0</v>
      </c>
      <c r="M8" s="16">
        <f>MTB!H5</f>
        <v>0</v>
      </c>
      <c r="N8" s="79">
        <f>Aquatics!F5</f>
        <v>0</v>
      </c>
      <c r="O8" s="93" t="s">
        <v>49</v>
      </c>
    </row>
    <row r="9" spans="1:16" ht="18" customHeight="1">
      <c r="A9" s="15" t="s">
        <v>50</v>
      </c>
      <c r="B9" s="16">
        <f>Bush!J5</f>
        <v>0</v>
      </c>
      <c r="C9" s="16">
        <f>Alpine!I5</f>
        <v>0</v>
      </c>
      <c r="D9" s="16">
        <f>Polar!I5</f>
        <v>0</v>
      </c>
      <c r="E9" s="16">
        <f>Abseil!H5</f>
        <v>0</v>
      </c>
      <c r="F9" s="16">
        <f>Canyon!J5</f>
        <v>0</v>
      </c>
      <c r="G9" s="16">
        <f>Cave!J5</f>
        <v>0</v>
      </c>
      <c r="H9" s="16">
        <f>Climb!J5</f>
        <v>0</v>
      </c>
      <c r="I9" s="16">
        <f>Ropes!F5</f>
        <v>0</v>
      </c>
      <c r="J9" s="16">
        <f>FlatWater!J5</f>
        <v>0</v>
      </c>
      <c r="K9" s="16">
        <f>WhiteWater!H5</f>
        <v>0</v>
      </c>
      <c r="L9" s="16">
        <f>OpenWater!J5</f>
        <v>0</v>
      </c>
      <c r="M9" s="16">
        <f>MTB!I5</f>
        <v>0</v>
      </c>
      <c r="N9" s="16">
        <f>Aquatics!G5</f>
        <v>0</v>
      </c>
      <c r="O9" s="94">
        <f>ABL!F5</f>
        <v>0</v>
      </c>
    </row>
    <row r="10" spans="1:16" ht="18" customHeight="1">
      <c r="A10" s="15" t="s">
        <v>51</v>
      </c>
      <c r="B10" s="16">
        <f>Bush!K5</f>
        <v>0</v>
      </c>
      <c r="C10" s="16">
        <f>Alpine!J5</f>
        <v>0</v>
      </c>
      <c r="D10" s="16">
        <f>Polar!J5</f>
        <v>0</v>
      </c>
      <c r="E10" s="16">
        <f>Abseil!I5</f>
        <v>0</v>
      </c>
      <c r="F10" s="16">
        <f>Canyon!K5</f>
        <v>0</v>
      </c>
      <c r="G10" s="16">
        <f>Cave!K5</f>
        <v>0</v>
      </c>
      <c r="H10" s="16">
        <f>Climb!K5</f>
        <v>0</v>
      </c>
      <c r="I10" s="16">
        <f>Ropes!G5</f>
        <v>0</v>
      </c>
      <c r="J10" s="16">
        <f>FlatWater!K5</f>
        <v>1</v>
      </c>
      <c r="K10" s="16">
        <f>WhiteWater!I5</f>
        <v>0</v>
      </c>
      <c r="L10" s="16">
        <f>OpenWater!K5</f>
        <v>0</v>
      </c>
      <c r="M10" s="16">
        <f>MTB!J5</f>
        <v>0</v>
      </c>
      <c r="N10" s="16">
        <f>Aquatics!H5</f>
        <v>0</v>
      </c>
      <c r="O10" s="94">
        <f>ABL!G5</f>
        <v>0</v>
      </c>
    </row>
    <row r="11" spans="1:16" ht="18" customHeight="1">
      <c r="A11" s="15" t="s">
        <v>52</v>
      </c>
      <c r="B11" s="16">
        <f>Bush!L5</f>
        <v>0</v>
      </c>
      <c r="C11" s="16">
        <f>Alpine!K5</f>
        <v>0</v>
      </c>
      <c r="D11" s="16">
        <f>Polar!K5</f>
        <v>0</v>
      </c>
      <c r="E11" s="16">
        <f>Abseil!J5</f>
        <v>0</v>
      </c>
      <c r="F11" s="16">
        <f>Canyon!L5</f>
        <v>0</v>
      </c>
      <c r="G11" s="16">
        <f>Cave!L5</f>
        <v>0</v>
      </c>
      <c r="H11" s="16">
        <f>Climb!L5</f>
        <v>0</v>
      </c>
      <c r="I11" s="16">
        <f>Ropes!H5</f>
        <v>0</v>
      </c>
      <c r="J11" s="16">
        <f>FlatWater!L5</f>
        <v>0</v>
      </c>
      <c r="K11" s="16">
        <f>WhiteWater!J5</f>
        <v>0</v>
      </c>
      <c r="L11" s="16">
        <f>OpenWater!L5</f>
        <v>0</v>
      </c>
      <c r="M11" s="16">
        <f>MTB!K5</f>
        <v>0</v>
      </c>
      <c r="N11" s="16">
        <f>Aquatics!I5</f>
        <v>0</v>
      </c>
      <c r="O11" s="94">
        <f>ABL!H5</f>
        <v>0</v>
      </c>
    </row>
    <row r="12" spans="1:16" ht="18" customHeight="1">
      <c r="A12" s="95"/>
      <c r="B12" s="95"/>
      <c r="C12" s="95"/>
      <c r="D12" s="95"/>
      <c r="E12" s="95"/>
      <c r="F12" s="95"/>
      <c r="G12" s="95"/>
      <c r="H12" s="19"/>
      <c r="I12" s="19"/>
      <c r="J12" s="19"/>
      <c r="K12" s="19"/>
      <c r="L12" s="19"/>
      <c r="M12" s="19"/>
      <c r="N12" s="19"/>
      <c r="O12" s="95"/>
    </row>
    <row r="13" spans="1:16" s="24" customFormat="1" ht="28.5" customHeight="1">
      <c r="A13" s="182" t="s">
        <v>53</v>
      </c>
      <c r="B13" s="178" t="s">
        <v>15</v>
      </c>
      <c r="C13" s="178" t="s">
        <v>54</v>
      </c>
      <c r="D13" s="178" t="s">
        <v>55</v>
      </c>
      <c r="E13" s="178" t="s">
        <v>56</v>
      </c>
      <c r="F13" s="178" t="s">
        <v>57</v>
      </c>
      <c r="G13" s="178" t="s">
        <v>58</v>
      </c>
      <c r="H13" s="183" t="s">
        <v>59</v>
      </c>
      <c r="O13" s="106"/>
    </row>
    <row r="14" spans="1:16" ht="15" customHeight="1">
      <c r="A14" s="179" t="s">
        <v>60</v>
      </c>
      <c r="B14" s="180">
        <f>Camp!F3</f>
        <v>0</v>
      </c>
      <c r="C14" s="180">
        <f>SUMIF(Table1[Scout km],"Y",Table1[Distance (km)])</f>
        <v>25</v>
      </c>
      <c r="D14" s="180">
        <f>Camp!E3</f>
        <v>0</v>
      </c>
      <c r="E14" s="180">
        <f>Bush!E5</f>
        <v>25</v>
      </c>
      <c r="F14" s="180">
        <f>Alpine!D5</f>
        <v>0</v>
      </c>
      <c r="G14" s="180">
        <f>FlatWater!F5+WhiteWater!E5+OpenWater!F5</f>
        <v>10</v>
      </c>
      <c r="H14" s="181">
        <f>SUM(E14:G14)</f>
        <v>35</v>
      </c>
    </row>
    <row r="15" spans="1:16" ht="15" customHeight="1">
      <c r="A15" s="90"/>
      <c r="B15" s="90"/>
      <c r="C15" s="90"/>
      <c r="D15" s="90"/>
      <c r="E15" s="90"/>
      <c r="F15" s="90"/>
      <c r="G15" s="90"/>
    </row>
  </sheetData>
  <mergeCells count="5">
    <mergeCell ref="A2:O2"/>
    <mergeCell ref="A1:O1"/>
    <mergeCell ref="A4:O4"/>
    <mergeCell ref="A3:O3"/>
    <mergeCell ref="A5:O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  <pageSetUpPr fitToPage="1"/>
  </sheetPr>
  <dimension ref="A1:P107"/>
  <sheetViews>
    <sheetView tabSelected="1" zoomScale="50" zoomScaleNormal="50" workbookViewId="0">
      <pane ySplit="6" topLeftCell="A8" activePane="bottomLeft" state="frozen"/>
      <selection pane="bottomLeft" activeCell="A8" sqref="A8"/>
    </sheetView>
  </sheetViews>
  <sheetFormatPr defaultColWidth="17.28515625" defaultRowHeight="15" customHeight="1"/>
  <cols>
    <col min="1" max="1" width="12.85546875" style="136" customWidth="1"/>
    <col min="2" max="2" width="11" style="136" customWidth="1"/>
    <col min="3" max="3" width="25.140625" customWidth="1"/>
    <col min="4" max="4" width="15.5703125" customWidth="1"/>
    <col min="5" max="5" width="10.28515625" customWidth="1"/>
    <col min="6" max="7" width="11.42578125" customWidth="1"/>
    <col min="8" max="8" width="20.85546875" customWidth="1"/>
    <col min="9" max="9" width="13.28515625" customWidth="1"/>
    <col min="10" max="10" width="13.140625" customWidth="1"/>
    <col min="11" max="11" width="10.85546875" customWidth="1"/>
    <col min="12" max="12" width="11.7109375" customWidth="1"/>
    <col min="13" max="13" width="18.7109375" customWidth="1"/>
    <col min="14" max="14" width="25.85546875" customWidth="1"/>
    <col min="15" max="15" width="29.7109375" customWidth="1"/>
    <col min="16" max="16" width="54.42578125" customWidth="1"/>
  </cols>
  <sheetData>
    <row r="1" spans="1:16" ht="24.75" customHeight="1">
      <c r="A1" s="286" t="s">
        <v>61</v>
      </c>
      <c r="B1" s="287"/>
      <c r="C1" s="319"/>
      <c r="D1" s="319"/>
      <c r="E1" s="319"/>
      <c r="F1" s="319"/>
      <c r="G1" s="319"/>
      <c r="H1" s="319"/>
      <c r="I1" s="320"/>
      <c r="J1" s="320"/>
      <c r="K1" s="320"/>
      <c r="L1" s="320"/>
      <c r="M1" s="320"/>
      <c r="N1" s="320"/>
      <c r="O1" s="319"/>
      <c r="P1" s="319"/>
    </row>
    <row r="2" spans="1:16" ht="17.25" customHeight="1">
      <c r="A2" s="125" t="s">
        <v>62</v>
      </c>
      <c r="B2" s="176"/>
      <c r="C2" s="288" t="s">
        <v>63</v>
      </c>
      <c r="D2" s="317"/>
      <c r="E2" s="317"/>
      <c r="F2" s="317"/>
      <c r="G2" s="317"/>
      <c r="H2" s="318"/>
      <c r="I2" s="283" t="s">
        <v>64</v>
      </c>
      <c r="J2" s="284"/>
      <c r="K2" s="284"/>
      <c r="L2" s="284"/>
      <c r="M2" s="284"/>
      <c r="N2" s="285"/>
      <c r="O2" s="201" t="s">
        <v>65</v>
      </c>
      <c r="P2" s="2" t="s">
        <v>66</v>
      </c>
    </row>
    <row r="3" spans="1:16" ht="17.25" customHeight="1">
      <c r="A3" s="125" t="s">
        <v>67</v>
      </c>
      <c r="B3" s="177"/>
      <c r="C3" s="289" t="s">
        <v>68</v>
      </c>
      <c r="D3" s="321"/>
      <c r="E3" s="321"/>
      <c r="F3" s="321"/>
      <c r="G3" s="321"/>
      <c r="H3" s="321"/>
      <c r="I3" s="202"/>
      <c r="J3" s="203"/>
      <c r="K3" s="203"/>
      <c r="L3" s="203"/>
      <c r="M3" s="203"/>
      <c r="N3" s="203"/>
      <c r="O3" s="36"/>
      <c r="P3" s="200"/>
    </row>
    <row r="4" spans="1:16" ht="48.75" customHeight="1">
      <c r="A4" s="126" t="s">
        <v>10</v>
      </c>
      <c r="B4" s="126" t="s">
        <v>69</v>
      </c>
      <c r="C4" s="44" t="s">
        <v>70</v>
      </c>
      <c r="D4" s="44" t="s">
        <v>71</v>
      </c>
      <c r="E4" s="45" t="s">
        <v>72</v>
      </c>
      <c r="F4" s="45" t="s">
        <v>73</v>
      </c>
      <c r="G4" s="44" t="s">
        <v>74</v>
      </c>
      <c r="H4" s="44" t="s">
        <v>75</v>
      </c>
      <c r="I4" s="280" t="s">
        <v>76</v>
      </c>
      <c r="J4" s="281"/>
      <c r="K4" s="281"/>
      <c r="L4" s="282"/>
      <c r="M4" s="44" t="s">
        <v>77</v>
      </c>
      <c r="N4" s="44" t="s">
        <v>78</v>
      </c>
      <c r="O4" s="46" t="s">
        <v>79</v>
      </c>
      <c r="P4" s="47" t="s">
        <v>16</v>
      </c>
    </row>
    <row r="5" spans="1:16" ht="16.5" customHeight="1">
      <c r="A5" s="127" t="s">
        <v>17</v>
      </c>
      <c r="B5" s="127"/>
      <c r="C5" s="86"/>
      <c r="D5" s="86"/>
      <c r="E5" s="107">
        <f>SUM(Table1[Distance (km)])</f>
        <v>25</v>
      </c>
      <c r="F5" s="107">
        <f>SUM(Table1['# in Party])</f>
        <v>2</v>
      </c>
      <c r="G5" s="86"/>
      <c r="H5" s="86"/>
      <c r="I5" s="108">
        <f>SUM(Table1[Recreation])</f>
        <v>2</v>
      </c>
      <c r="J5" s="108">
        <f>SUM(Table1[Participant])</f>
        <v>0</v>
      </c>
      <c r="K5" s="108">
        <f>SUM(Table1[Leading])</f>
        <v>0</v>
      </c>
      <c r="L5" s="108">
        <f>SUM(Table1[Teaching])</f>
        <v>0</v>
      </c>
      <c r="M5" s="86"/>
      <c r="N5" s="86"/>
      <c r="O5" s="86"/>
      <c r="P5" s="86"/>
    </row>
    <row r="6" spans="1:16" s="30" customFormat="1" ht="13.5" customHeight="1">
      <c r="A6" s="128" t="s">
        <v>3</v>
      </c>
      <c r="B6" s="128" t="s">
        <v>80</v>
      </c>
      <c r="C6" s="117" t="s">
        <v>18</v>
      </c>
      <c r="D6" s="118" t="s">
        <v>5</v>
      </c>
      <c r="E6" s="119" t="s">
        <v>81</v>
      </c>
      <c r="F6" s="118" t="s">
        <v>82</v>
      </c>
      <c r="G6" s="118" t="s">
        <v>74</v>
      </c>
      <c r="H6" s="118" t="s">
        <v>83</v>
      </c>
      <c r="I6" s="119" t="s">
        <v>48</v>
      </c>
      <c r="J6" s="118" t="s">
        <v>50</v>
      </c>
      <c r="K6" s="118" t="s">
        <v>51</v>
      </c>
      <c r="L6" s="118" t="s">
        <v>52</v>
      </c>
      <c r="M6" s="120" t="s">
        <v>84</v>
      </c>
      <c r="N6" s="118" t="s">
        <v>85</v>
      </c>
      <c r="O6" s="118" t="s">
        <v>86</v>
      </c>
      <c r="P6" s="121" t="s">
        <v>22</v>
      </c>
    </row>
    <row r="7" spans="1:16" s="30" customFormat="1" ht="13.5" customHeight="1">
      <c r="A7" s="129" t="s">
        <v>87</v>
      </c>
      <c r="B7" s="129" t="s">
        <v>88</v>
      </c>
      <c r="C7" s="82" t="s">
        <v>89</v>
      </c>
      <c r="D7" s="29" t="s">
        <v>90</v>
      </c>
      <c r="E7" s="83">
        <v>25</v>
      </c>
      <c r="F7" s="29">
        <v>2</v>
      </c>
      <c r="G7" s="29">
        <v>2</v>
      </c>
      <c r="H7" s="29" t="s">
        <v>91</v>
      </c>
      <c r="I7" s="83">
        <v>2</v>
      </c>
      <c r="J7" s="29"/>
      <c r="K7" s="29"/>
      <c r="L7" s="29"/>
      <c r="M7" s="28"/>
      <c r="N7" s="29"/>
      <c r="O7" s="29"/>
      <c r="P7" s="111" t="s">
        <v>92</v>
      </c>
    </row>
    <row r="8" spans="1:16" s="30" customFormat="1">
      <c r="A8" s="129"/>
      <c r="B8" s="129"/>
      <c r="C8" s="82"/>
      <c r="D8" s="29"/>
      <c r="E8" s="83"/>
      <c r="F8" s="29"/>
      <c r="G8" s="29"/>
      <c r="H8" s="29"/>
      <c r="I8" s="83"/>
      <c r="J8" s="29"/>
      <c r="K8" s="29"/>
      <c r="L8" s="29"/>
      <c r="M8" s="28"/>
      <c r="N8" s="29"/>
      <c r="O8" s="29"/>
      <c r="P8" s="111"/>
    </row>
    <row r="9" spans="1:16" s="30" customFormat="1" ht="14.45">
      <c r="A9" s="129"/>
      <c r="B9" s="129"/>
      <c r="C9" s="83"/>
      <c r="D9" s="29"/>
      <c r="E9" s="29"/>
      <c r="F9" s="29"/>
      <c r="G9" s="29"/>
      <c r="H9" s="29"/>
      <c r="I9" s="83"/>
      <c r="J9" s="29"/>
      <c r="K9" s="29"/>
      <c r="L9" s="29"/>
      <c r="M9" s="28"/>
      <c r="N9" s="29"/>
      <c r="O9" s="29"/>
      <c r="P9" s="112"/>
    </row>
    <row r="10" spans="1:16" s="30" customFormat="1" ht="14.45">
      <c r="A10" s="129"/>
      <c r="B10" s="129"/>
      <c r="C10" s="83"/>
      <c r="D10" s="29"/>
      <c r="E10" s="29"/>
      <c r="F10" s="29"/>
      <c r="G10" s="29"/>
      <c r="H10" s="29"/>
      <c r="I10" s="83"/>
      <c r="J10" s="29"/>
      <c r="K10" s="29"/>
      <c r="L10" s="29"/>
      <c r="M10" s="28"/>
      <c r="N10" s="29"/>
      <c r="O10" s="29"/>
      <c r="P10" s="112"/>
    </row>
    <row r="11" spans="1:16" s="30" customFormat="1" ht="14.45">
      <c r="A11" s="129"/>
      <c r="B11" s="129"/>
      <c r="C11" s="83"/>
      <c r="D11" s="29"/>
      <c r="E11" s="29"/>
      <c r="F11" s="29"/>
      <c r="G11" s="29"/>
      <c r="H11" s="29"/>
      <c r="I11" s="83"/>
      <c r="J11" s="29"/>
      <c r="K11" s="29"/>
      <c r="L11" s="29"/>
      <c r="M11" s="28"/>
      <c r="N11" s="29"/>
      <c r="O11" s="29"/>
      <c r="P11" s="112"/>
    </row>
    <row r="12" spans="1:16" s="30" customFormat="1" ht="14.45">
      <c r="A12" s="129"/>
      <c r="B12" s="1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8"/>
      <c r="N12" s="29"/>
      <c r="O12" s="29"/>
      <c r="P12" s="112"/>
    </row>
    <row r="13" spans="1:16" s="30" customFormat="1" ht="14.45">
      <c r="A13" s="129"/>
      <c r="B13" s="1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8"/>
      <c r="N13" s="29"/>
      <c r="O13" s="29"/>
      <c r="P13" s="112"/>
    </row>
    <row r="14" spans="1:16" s="30" customFormat="1" ht="14.45">
      <c r="A14" s="129"/>
      <c r="B14" s="1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8"/>
      <c r="N14" s="29"/>
      <c r="O14" s="29"/>
      <c r="P14" s="112"/>
    </row>
    <row r="15" spans="1:16" s="30" customFormat="1" ht="14.45">
      <c r="A15" s="130"/>
      <c r="B15" s="129"/>
      <c r="C15" s="97"/>
      <c r="D15" s="29"/>
      <c r="E15" s="29"/>
      <c r="F15" s="29"/>
      <c r="G15" s="29"/>
      <c r="H15" s="29"/>
      <c r="I15" s="29"/>
      <c r="J15" s="29"/>
      <c r="K15" s="29"/>
      <c r="L15" s="29"/>
      <c r="M15" s="28"/>
      <c r="N15" s="29"/>
      <c r="O15" s="29"/>
      <c r="P15" s="112"/>
    </row>
    <row r="16" spans="1:16" s="30" customFormat="1" ht="14.45">
      <c r="A16" s="129"/>
      <c r="B16" s="1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8"/>
      <c r="N16" s="29"/>
      <c r="O16" s="29"/>
      <c r="P16" s="112"/>
    </row>
    <row r="17" spans="1:16" s="30" customFormat="1" ht="14.45">
      <c r="A17" s="129"/>
      <c r="B17" s="1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8"/>
      <c r="N17" s="29"/>
      <c r="O17" s="29"/>
      <c r="P17" s="113"/>
    </row>
    <row r="18" spans="1:16" s="30" customFormat="1" ht="14.45">
      <c r="A18" s="129"/>
      <c r="B18" s="1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8"/>
      <c r="N18" s="29"/>
      <c r="O18" s="29"/>
      <c r="P18" s="112"/>
    </row>
    <row r="19" spans="1:16" s="30" customFormat="1" ht="14.45">
      <c r="A19" s="129"/>
      <c r="B19" s="1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8"/>
      <c r="N19" s="29"/>
      <c r="O19" s="29"/>
      <c r="P19" s="112"/>
    </row>
    <row r="20" spans="1:16" s="30" customFormat="1" ht="14.45">
      <c r="A20" s="129"/>
      <c r="B20" s="1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8"/>
      <c r="N20" s="29"/>
      <c r="O20" s="29"/>
      <c r="P20" s="112"/>
    </row>
    <row r="21" spans="1:16" s="30" customFormat="1" ht="14.45">
      <c r="A21" s="129"/>
      <c r="B21" s="1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8"/>
      <c r="N21" s="29"/>
      <c r="O21" s="29"/>
      <c r="P21" s="112"/>
    </row>
    <row r="22" spans="1:16" s="30" customFormat="1" ht="14.45">
      <c r="A22" s="129"/>
      <c r="B22" s="1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8"/>
      <c r="N22" s="29"/>
      <c r="O22" s="29"/>
      <c r="P22" s="112"/>
    </row>
    <row r="23" spans="1:16" s="30" customFormat="1" ht="14.45">
      <c r="A23" s="129"/>
      <c r="B23" s="1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8"/>
      <c r="N23" s="29"/>
      <c r="O23" s="29"/>
      <c r="P23" s="112"/>
    </row>
    <row r="24" spans="1:16" s="24" customFormat="1" ht="43.9" customHeight="1">
      <c r="A24" s="129"/>
      <c r="B24" s="1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8"/>
      <c r="N24" s="29"/>
      <c r="O24" s="29"/>
      <c r="P24" s="112"/>
    </row>
    <row r="25" spans="1:16" ht="15" customHeight="1">
      <c r="A25" s="131"/>
      <c r="B25" s="129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101"/>
      <c r="N25" s="98"/>
      <c r="O25" s="98"/>
      <c r="P25" s="114"/>
    </row>
    <row r="26" spans="1:16" ht="15" customHeight="1">
      <c r="A26" s="132"/>
      <c r="B26" s="129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101"/>
      <c r="N26" s="66"/>
      <c r="O26" s="66"/>
      <c r="P26" s="115"/>
    </row>
    <row r="27" spans="1:16" ht="15" customHeight="1">
      <c r="A27" s="132"/>
      <c r="B27" s="129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101"/>
      <c r="N27" s="66"/>
      <c r="O27" s="66"/>
      <c r="P27" s="115"/>
    </row>
    <row r="28" spans="1:16" ht="15" customHeight="1">
      <c r="A28" s="132"/>
      <c r="B28" s="129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102"/>
      <c r="N28" s="66"/>
      <c r="O28" s="66"/>
      <c r="P28" s="115"/>
    </row>
    <row r="29" spans="1:16" ht="15" customHeight="1">
      <c r="A29" s="132"/>
      <c r="B29" s="1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102"/>
      <c r="N29" s="66"/>
      <c r="O29" s="66"/>
      <c r="P29" s="115"/>
    </row>
    <row r="30" spans="1:16" ht="15" customHeight="1">
      <c r="A30" s="132"/>
      <c r="B30" s="129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102"/>
      <c r="N30" s="66"/>
      <c r="O30" s="66"/>
      <c r="P30" s="115"/>
    </row>
    <row r="31" spans="1:16" ht="15" customHeight="1">
      <c r="A31" s="132"/>
      <c r="B31" s="129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102"/>
      <c r="N31" s="66"/>
      <c r="O31" s="66"/>
      <c r="P31" s="115"/>
    </row>
    <row r="32" spans="1:16" ht="15" customHeight="1">
      <c r="A32" s="132"/>
      <c r="B32" s="129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102"/>
      <c r="N32" s="66"/>
      <c r="O32" s="66"/>
      <c r="P32" s="115"/>
    </row>
    <row r="33" spans="1:16" ht="15" customHeight="1">
      <c r="A33" s="132"/>
      <c r="B33" s="129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102"/>
      <c r="N33" s="66"/>
      <c r="O33" s="66"/>
      <c r="P33" s="115"/>
    </row>
    <row r="34" spans="1:16" ht="15" customHeight="1">
      <c r="A34" s="132"/>
      <c r="B34" s="129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102"/>
      <c r="N34" s="66"/>
      <c r="O34" s="66"/>
      <c r="P34" s="115"/>
    </row>
    <row r="35" spans="1:16" ht="15" customHeight="1">
      <c r="A35" s="132"/>
      <c r="B35" s="129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102"/>
      <c r="N35" s="66"/>
      <c r="O35" s="66"/>
      <c r="P35" s="115"/>
    </row>
    <row r="36" spans="1:16" ht="15" customHeight="1">
      <c r="A36" s="132"/>
      <c r="B36" s="129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102"/>
      <c r="N36" s="66"/>
      <c r="O36" s="66"/>
      <c r="P36" s="115"/>
    </row>
    <row r="37" spans="1:16" ht="15" customHeight="1">
      <c r="A37" s="132"/>
      <c r="B37" s="129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102"/>
      <c r="N37" s="66"/>
      <c r="O37" s="66"/>
      <c r="P37" s="115"/>
    </row>
    <row r="38" spans="1:16" ht="15" customHeight="1">
      <c r="A38" s="132"/>
      <c r="B38" s="129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102"/>
      <c r="N38" s="66"/>
      <c r="O38" s="66"/>
      <c r="P38" s="115"/>
    </row>
    <row r="39" spans="1:16" ht="15" customHeight="1">
      <c r="A39" s="132"/>
      <c r="B39" s="129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102"/>
      <c r="N39" s="66"/>
      <c r="O39" s="66"/>
      <c r="P39" s="115"/>
    </row>
    <row r="40" spans="1:16" ht="15" customHeight="1">
      <c r="A40" s="132"/>
      <c r="B40" s="129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102"/>
      <c r="N40" s="66"/>
      <c r="O40" s="66"/>
      <c r="P40" s="115"/>
    </row>
    <row r="41" spans="1:16" ht="15" customHeight="1">
      <c r="A41" s="132"/>
      <c r="B41" s="129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102"/>
      <c r="N41" s="66"/>
      <c r="O41" s="66"/>
      <c r="P41" s="115"/>
    </row>
    <row r="42" spans="1:16" ht="15" customHeight="1">
      <c r="A42" s="132"/>
      <c r="B42" s="129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102"/>
      <c r="N42" s="66"/>
      <c r="O42" s="66"/>
      <c r="P42" s="115"/>
    </row>
    <row r="43" spans="1:16" ht="15" customHeight="1">
      <c r="A43" s="132"/>
      <c r="B43" s="129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102"/>
      <c r="N43" s="66"/>
      <c r="O43" s="66"/>
      <c r="P43" s="115"/>
    </row>
    <row r="44" spans="1:16" ht="15" customHeight="1">
      <c r="A44" s="132"/>
      <c r="B44" s="129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102"/>
      <c r="N44" s="66"/>
      <c r="O44" s="66"/>
      <c r="P44" s="115"/>
    </row>
    <row r="45" spans="1:16" ht="15" customHeight="1">
      <c r="A45" s="132"/>
      <c r="B45" s="129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102"/>
      <c r="N45" s="66"/>
      <c r="O45" s="66"/>
      <c r="P45" s="115"/>
    </row>
    <row r="46" spans="1:16" ht="15" customHeight="1">
      <c r="A46" s="132"/>
      <c r="B46" s="129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102"/>
      <c r="N46" s="66"/>
      <c r="O46" s="66"/>
      <c r="P46" s="115"/>
    </row>
    <row r="47" spans="1:16" ht="15" customHeight="1">
      <c r="A47" s="132"/>
      <c r="B47" s="129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102"/>
      <c r="N47" s="66"/>
      <c r="O47" s="66"/>
      <c r="P47" s="115"/>
    </row>
    <row r="48" spans="1:16" ht="15" customHeight="1">
      <c r="A48" s="132"/>
      <c r="B48" s="129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102"/>
      <c r="N48" s="66"/>
      <c r="O48" s="66"/>
      <c r="P48" s="115"/>
    </row>
    <row r="49" spans="1:16" ht="15" customHeight="1">
      <c r="A49" s="132"/>
      <c r="B49" s="129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102"/>
      <c r="N49" s="66"/>
      <c r="O49" s="66"/>
      <c r="P49" s="115"/>
    </row>
    <row r="50" spans="1:16" ht="15" customHeight="1">
      <c r="A50" s="132"/>
      <c r="B50" s="129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102"/>
      <c r="N50" s="66"/>
      <c r="O50" s="66"/>
      <c r="P50" s="115"/>
    </row>
    <row r="51" spans="1:16" ht="15" customHeight="1">
      <c r="A51" s="132"/>
      <c r="B51" s="129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102"/>
      <c r="N51" s="66"/>
      <c r="O51" s="66"/>
      <c r="P51" s="115"/>
    </row>
    <row r="52" spans="1:16" ht="15" customHeight="1">
      <c r="A52" s="132"/>
      <c r="B52" s="129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102"/>
      <c r="N52" s="66"/>
      <c r="O52" s="66"/>
      <c r="P52" s="115"/>
    </row>
    <row r="53" spans="1:16" ht="15" customHeight="1">
      <c r="A53" s="132"/>
      <c r="B53" s="129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102"/>
      <c r="N53" s="66"/>
      <c r="O53" s="66"/>
      <c r="P53" s="115"/>
    </row>
    <row r="54" spans="1:16" ht="15" customHeight="1">
      <c r="A54" s="132"/>
      <c r="B54" s="129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102"/>
      <c r="N54" s="66"/>
      <c r="O54" s="66"/>
      <c r="P54" s="115"/>
    </row>
    <row r="55" spans="1:16" ht="15" customHeight="1">
      <c r="A55" s="132"/>
      <c r="B55" s="129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102"/>
      <c r="N55" s="66"/>
      <c r="O55" s="66"/>
      <c r="P55" s="115"/>
    </row>
    <row r="56" spans="1:16" ht="15" customHeight="1">
      <c r="A56" s="132"/>
      <c r="B56" s="129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102"/>
      <c r="N56" s="66"/>
      <c r="O56" s="66"/>
      <c r="P56" s="115"/>
    </row>
    <row r="57" spans="1:16" ht="15" customHeight="1">
      <c r="A57" s="132"/>
      <c r="B57" s="129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102"/>
      <c r="N57" s="66"/>
      <c r="O57" s="66"/>
      <c r="P57" s="115"/>
    </row>
    <row r="58" spans="1:16" ht="15" customHeight="1">
      <c r="A58" s="132"/>
      <c r="B58" s="129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102"/>
      <c r="N58" s="66"/>
      <c r="O58" s="66"/>
      <c r="P58" s="115"/>
    </row>
    <row r="59" spans="1:16" ht="15" customHeight="1">
      <c r="A59" s="132"/>
      <c r="B59" s="129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102"/>
      <c r="N59" s="66"/>
      <c r="O59" s="66"/>
      <c r="P59" s="115"/>
    </row>
    <row r="60" spans="1:16" ht="15" customHeight="1">
      <c r="A60" s="132"/>
      <c r="B60" s="129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102"/>
      <c r="N60" s="66"/>
      <c r="O60" s="66"/>
      <c r="P60" s="115"/>
    </row>
    <row r="61" spans="1:16" ht="15" customHeight="1">
      <c r="A61" s="132"/>
      <c r="B61" s="129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102"/>
      <c r="N61" s="66"/>
      <c r="O61" s="66"/>
      <c r="P61" s="115"/>
    </row>
    <row r="62" spans="1:16" ht="15" customHeight="1">
      <c r="A62" s="132"/>
      <c r="B62" s="129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102"/>
      <c r="N62" s="66"/>
      <c r="O62" s="66"/>
      <c r="P62" s="115"/>
    </row>
    <row r="63" spans="1:16" ht="15" customHeight="1">
      <c r="A63" s="132"/>
      <c r="B63" s="129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102"/>
      <c r="N63" s="66"/>
      <c r="O63" s="66"/>
      <c r="P63" s="115"/>
    </row>
    <row r="64" spans="1:16" ht="15" customHeight="1">
      <c r="A64" s="132"/>
      <c r="B64" s="129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102"/>
      <c r="N64" s="66"/>
      <c r="O64" s="66"/>
      <c r="P64" s="115"/>
    </row>
    <row r="65" spans="1:16" ht="15" customHeight="1">
      <c r="A65" s="132"/>
      <c r="B65" s="129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102"/>
      <c r="N65" s="66"/>
      <c r="O65" s="66"/>
      <c r="P65" s="115"/>
    </row>
    <row r="66" spans="1:16" ht="15" customHeight="1">
      <c r="A66" s="132"/>
      <c r="B66" s="129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102"/>
      <c r="N66" s="66"/>
      <c r="O66" s="66"/>
      <c r="P66" s="115"/>
    </row>
    <row r="67" spans="1:16" ht="15" customHeight="1">
      <c r="A67" s="132"/>
      <c r="B67" s="129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102"/>
      <c r="N67" s="66"/>
      <c r="O67" s="66"/>
      <c r="P67" s="115"/>
    </row>
    <row r="68" spans="1:16" ht="15" customHeight="1">
      <c r="A68" s="132"/>
      <c r="B68" s="12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102"/>
      <c r="N68" s="66"/>
      <c r="O68" s="66"/>
      <c r="P68" s="115"/>
    </row>
    <row r="69" spans="1:16" ht="15" customHeight="1">
      <c r="A69" s="132"/>
      <c r="B69" s="129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102"/>
      <c r="N69" s="66"/>
      <c r="O69" s="66"/>
      <c r="P69" s="115"/>
    </row>
    <row r="70" spans="1:16" ht="15" customHeight="1">
      <c r="A70" s="132"/>
      <c r="B70" s="129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102"/>
      <c r="N70" s="66"/>
      <c r="O70" s="66"/>
      <c r="P70" s="115"/>
    </row>
    <row r="71" spans="1:16" ht="15" customHeight="1">
      <c r="A71" s="132"/>
      <c r="B71" s="129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102"/>
      <c r="N71" s="66"/>
      <c r="O71" s="66"/>
      <c r="P71" s="115"/>
    </row>
    <row r="72" spans="1:16" ht="15" customHeight="1">
      <c r="A72" s="132"/>
      <c r="B72" s="129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102"/>
      <c r="N72" s="66"/>
      <c r="O72" s="66"/>
      <c r="P72" s="115"/>
    </row>
    <row r="73" spans="1:16" ht="15" customHeight="1">
      <c r="A73" s="132"/>
      <c r="B73" s="129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102"/>
      <c r="N73" s="66"/>
      <c r="O73" s="66"/>
      <c r="P73" s="115"/>
    </row>
    <row r="74" spans="1:16" ht="15" customHeight="1">
      <c r="A74" s="132"/>
      <c r="B74" s="129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102"/>
      <c r="N74" s="66"/>
      <c r="O74" s="66"/>
      <c r="P74" s="115"/>
    </row>
    <row r="75" spans="1:16" ht="15" customHeight="1">
      <c r="A75" s="133"/>
      <c r="B75" s="129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102"/>
      <c r="N75" s="66"/>
      <c r="O75" s="66"/>
      <c r="P75" s="115"/>
    </row>
    <row r="76" spans="1:16" ht="15" customHeight="1">
      <c r="A76" s="133"/>
      <c r="B76" s="129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102"/>
      <c r="N76" s="66"/>
      <c r="O76" s="66"/>
      <c r="P76" s="115"/>
    </row>
    <row r="77" spans="1:16" ht="15" customHeight="1">
      <c r="A77" s="133"/>
      <c r="B77" s="129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102"/>
      <c r="N77" s="66"/>
      <c r="O77" s="66"/>
      <c r="P77" s="115"/>
    </row>
    <row r="78" spans="1:16" ht="15" customHeight="1">
      <c r="A78" s="133"/>
      <c r="B78" s="129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102"/>
      <c r="N78" s="66"/>
      <c r="O78" s="66"/>
      <c r="P78" s="115"/>
    </row>
    <row r="79" spans="1:16" ht="15" customHeight="1">
      <c r="A79" s="133"/>
      <c r="B79" s="129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102"/>
      <c r="N79" s="66"/>
      <c r="O79" s="66"/>
      <c r="P79" s="115"/>
    </row>
    <row r="80" spans="1:16" ht="15" customHeight="1">
      <c r="A80" s="133"/>
      <c r="B80" s="129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102"/>
      <c r="N80" s="66"/>
      <c r="O80" s="66"/>
      <c r="P80" s="115"/>
    </row>
    <row r="81" spans="1:16" ht="15" customHeight="1">
      <c r="A81" s="133"/>
      <c r="B81" s="129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102"/>
      <c r="N81" s="66"/>
      <c r="O81" s="66"/>
      <c r="P81" s="115"/>
    </row>
    <row r="82" spans="1:16" ht="15" customHeight="1">
      <c r="A82" s="133"/>
      <c r="B82" s="129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102"/>
      <c r="N82" s="66"/>
      <c r="O82" s="66"/>
      <c r="P82" s="115"/>
    </row>
    <row r="83" spans="1:16" ht="15" customHeight="1">
      <c r="A83" s="133"/>
      <c r="B83" s="129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102"/>
      <c r="N83" s="66"/>
      <c r="O83" s="66"/>
      <c r="P83" s="115"/>
    </row>
    <row r="84" spans="1:16" ht="15" customHeight="1">
      <c r="A84" s="133"/>
      <c r="B84" s="129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102"/>
      <c r="N84" s="66"/>
      <c r="O84" s="66"/>
      <c r="P84" s="115"/>
    </row>
    <row r="85" spans="1:16" ht="15" customHeight="1">
      <c r="A85" s="133"/>
      <c r="B85" s="129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102"/>
      <c r="N85" s="66"/>
      <c r="O85" s="66"/>
      <c r="P85" s="115"/>
    </row>
    <row r="86" spans="1:16" ht="15" customHeight="1">
      <c r="A86" s="133"/>
      <c r="B86" s="129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102"/>
      <c r="N86" s="66"/>
      <c r="O86" s="66"/>
      <c r="P86" s="115"/>
    </row>
    <row r="87" spans="1:16" ht="15" customHeight="1">
      <c r="A87" s="133"/>
      <c r="B87" s="129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102"/>
      <c r="N87" s="66"/>
      <c r="O87" s="66"/>
      <c r="P87" s="115"/>
    </row>
    <row r="88" spans="1:16" ht="15" customHeight="1">
      <c r="A88" s="133"/>
      <c r="B88" s="129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102"/>
      <c r="N88" s="66"/>
      <c r="O88" s="66"/>
      <c r="P88" s="115"/>
    </row>
    <row r="89" spans="1:16" ht="15" customHeight="1">
      <c r="A89" s="133"/>
      <c r="B89" s="129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102"/>
      <c r="N89" s="66"/>
      <c r="O89" s="66"/>
      <c r="P89" s="115"/>
    </row>
    <row r="90" spans="1:16" ht="15" customHeight="1">
      <c r="A90" s="133"/>
      <c r="B90" s="129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102"/>
      <c r="N90" s="66"/>
      <c r="O90" s="66"/>
      <c r="P90" s="115"/>
    </row>
    <row r="91" spans="1:16" ht="15" customHeight="1">
      <c r="A91" s="133"/>
      <c r="B91" s="129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102"/>
      <c r="N91" s="66"/>
      <c r="O91" s="66"/>
      <c r="P91" s="115"/>
    </row>
    <row r="92" spans="1:16" ht="15" customHeight="1">
      <c r="A92" s="133"/>
      <c r="B92" s="129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102"/>
      <c r="N92" s="66"/>
      <c r="O92" s="66"/>
      <c r="P92" s="115"/>
    </row>
    <row r="93" spans="1:16" ht="15" customHeight="1">
      <c r="A93" s="133"/>
      <c r="B93" s="129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102"/>
      <c r="N93" s="66"/>
      <c r="O93" s="66"/>
      <c r="P93" s="115"/>
    </row>
    <row r="94" spans="1:16" ht="15" customHeight="1">
      <c r="A94" s="133"/>
      <c r="B94" s="129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102"/>
      <c r="N94" s="66"/>
      <c r="O94" s="66"/>
      <c r="P94" s="115"/>
    </row>
    <row r="95" spans="1:16" ht="15" customHeight="1">
      <c r="A95" s="133"/>
      <c r="B95" s="129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102"/>
      <c r="N95" s="66"/>
      <c r="O95" s="66"/>
      <c r="P95" s="115"/>
    </row>
    <row r="96" spans="1:16" ht="15" customHeight="1">
      <c r="A96" s="133"/>
      <c r="B96" s="129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102"/>
      <c r="N96" s="66"/>
      <c r="O96" s="66"/>
      <c r="P96" s="115"/>
    </row>
    <row r="97" spans="1:16" ht="15" customHeight="1">
      <c r="A97" s="133"/>
      <c r="B97" s="129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102"/>
      <c r="N97" s="66"/>
      <c r="O97" s="66"/>
      <c r="P97" s="115"/>
    </row>
    <row r="98" spans="1:16" ht="15" customHeight="1">
      <c r="A98" s="133"/>
      <c r="B98" s="129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102"/>
      <c r="N98" s="66"/>
      <c r="O98" s="66"/>
      <c r="P98" s="115"/>
    </row>
    <row r="99" spans="1:16" ht="15" customHeight="1">
      <c r="A99" s="133"/>
      <c r="B99" s="129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102"/>
      <c r="N99" s="66"/>
      <c r="O99" s="66"/>
      <c r="P99" s="115"/>
    </row>
    <row r="100" spans="1:16" ht="15" customHeight="1">
      <c r="A100" s="133"/>
      <c r="B100" s="129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102"/>
      <c r="N100" s="66"/>
      <c r="O100" s="66"/>
      <c r="P100" s="115"/>
    </row>
    <row r="101" spans="1:16" ht="15" customHeight="1">
      <c r="A101" s="133"/>
      <c r="B101" s="129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102"/>
      <c r="N101" s="66"/>
      <c r="O101" s="66"/>
      <c r="P101" s="115"/>
    </row>
    <row r="102" spans="1:16" ht="15" customHeight="1">
      <c r="A102" s="133"/>
      <c r="B102" s="129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102"/>
      <c r="N102" s="66"/>
      <c r="O102" s="66"/>
      <c r="P102" s="115"/>
    </row>
    <row r="103" spans="1:16" ht="15" customHeight="1">
      <c r="A103" s="134"/>
      <c r="B103" s="129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103"/>
      <c r="N103" s="31"/>
      <c r="O103" s="31"/>
      <c r="P103" s="116"/>
    </row>
    <row r="104" spans="1:16" ht="15" customHeight="1">
      <c r="A104" s="134"/>
      <c r="B104" s="129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103"/>
      <c r="N104" s="31"/>
      <c r="O104" s="31"/>
      <c r="P104" s="116"/>
    </row>
    <row r="105" spans="1:16" ht="15" customHeight="1">
      <c r="A105" s="135"/>
      <c r="B105" s="129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3"/>
      <c r="N105" s="122"/>
      <c r="O105" s="122"/>
      <c r="P105" s="124"/>
    </row>
    <row r="106" spans="1:16" ht="15" customHeight="1">
      <c r="M106" s="104"/>
    </row>
    <row r="107" spans="1:16" ht="15" customHeight="1">
      <c r="M107" s="104"/>
    </row>
  </sheetData>
  <mergeCells count="5">
    <mergeCell ref="I4:L4"/>
    <mergeCell ref="I2:N2"/>
    <mergeCell ref="A1:P1"/>
    <mergeCell ref="C2:H2"/>
    <mergeCell ref="C3:H3"/>
  </mergeCells>
  <dataValidations count="1">
    <dataValidation type="list" showInputMessage="1" showErrorMessage="1" sqref="B7:B105" xr:uid="{B206B8D0-662B-4332-A2D6-ED95C16ED586}">
      <formula1>"Y,N"</formula1>
    </dataValidation>
  </dataValidations>
  <printOptions horizontalCentered="1" gridLines="1"/>
  <pageMargins left="0.25" right="0.25" top="0.75" bottom="0.75" header="0" footer="0"/>
  <pageSetup paperSize="9" fitToHeight="0" pageOrder="overThenDown" orientation="landscape" cellComments="atEnd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 summaryRight="0"/>
  </sheetPr>
  <dimension ref="A1:S112"/>
  <sheetViews>
    <sheetView zoomScale="50" zoomScaleNormal="50" workbookViewId="0">
      <pane ySplit="6" topLeftCell="A7" activePane="bottomLeft" state="frozen"/>
      <selection pane="bottomLeft" activeCell="A7" sqref="A7"/>
    </sheetView>
  </sheetViews>
  <sheetFormatPr defaultColWidth="17.28515625" defaultRowHeight="15" customHeight="1"/>
  <cols>
    <col min="1" max="1" width="13.140625" style="220" customWidth="1"/>
    <col min="2" max="2" width="51.42578125" customWidth="1"/>
    <col min="3" max="3" width="18.42578125" customWidth="1"/>
    <col min="4" max="4" width="9.7109375" customWidth="1"/>
    <col min="5" max="5" width="11" customWidth="1"/>
    <col min="6" max="6" width="8.7109375" customWidth="1"/>
    <col min="7" max="7" width="25.28515625" customWidth="1"/>
    <col min="8" max="8" width="12.28515625" style="30" customWidth="1"/>
    <col min="9" max="9" width="13.85546875" style="30" customWidth="1"/>
    <col min="10" max="10" width="12.140625" style="30" customWidth="1"/>
    <col min="11" max="11" width="11.85546875" style="30" customWidth="1"/>
    <col min="12" max="12" width="20.140625" customWidth="1"/>
    <col min="13" max="13" width="26.42578125" customWidth="1"/>
    <col min="14" max="14" width="23.85546875" customWidth="1"/>
    <col min="15" max="15" width="58.5703125" customWidth="1"/>
  </cols>
  <sheetData>
    <row r="1" spans="1:19" ht="27" customHeight="1">
      <c r="A1" s="292" t="s">
        <v>93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</row>
    <row r="2" spans="1:19" ht="19.5" customHeight="1">
      <c r="A2" s="211" t="s">
        <v>62</v>
      </c>
      <c r="B2" s="293" t="s">
        <v>94</v>
      </c>
      <c r="C2" s="322"/>
      <c r="D2" s="322"/>
      <c r="E2" s="322"/>
      <c r="F2" s="322"/>
      <c r="G2" s="322"/>
      <c r="H2" s="291"/>
      <c r="I2" s="323"/>
      <c r="J2" s="323"/>
      <c r="K2" s="323"/>
      <c r="L2" s="323"/>
      <c r="M2" s="323"/>
      <c r="N2" s="41" t="s">
        <v>65</v>
      </c>
      <c r="O2" s="42" t="s">
        <v>95</v>
      </c>
      <c r="P2" s="39"/>
    </row>
    <row r="3" spans="1:19" ht="16.5" customHeight="1">
      <c r="A3" s="212" t="s">
        <v>67</v>
      </c>
      <c r="B3" s="294" t="s">
        <v>68</v>
      </c>
      <c r="C3" s="323"/>
      <c r="D3" s="323"/>
      <c r="E3" s="323"/>
      <c r="F3" s="323"/>
      <c r="G3" s="323"/>
      <c r="H3" s="290" t="s">
        <v>96</v>
      </c>
      <c r="I3" s="323"/>
      <c r="J3" s="323"/>
      <c r="K3" s="323"/>
      <c r="L3" s="323"/>
      <c r="M3" s="323"/>
      <c r="N3" s="323"/>
      <c r="O3" s="324"/>
      <c r="P3" s="39"/>
    </row>
    <row r="4" spans="1:19" ht="60" customHeight="1">
      <c r="A4" s="213" t="s">
        <v>10</v>
      </c>
      <c r="B4" s="44" t="s">
        <v>97</v>
      </c>
      <c r="C4" s="44" t="s">
        <v>98</v>
      </c>
      <c r="D4" s="45" t="s">
        <v>72</v>
      </c>
      <c r="E4" s="45" t="s">
        <v>73</v>
      </c>
      <c r="F4" s="44" t="s">
        <v>74</v>
      </c>
      <c r="G4" s="44" t="s">
        <v>99</v>
      </c>
      <c r="H4" s="280" t="s">
        <v>100</v>
      </c>
      <c r="I4" s="281"/>
      <c r="J4" s="281"/>
      <c r="K4" s="282"/>
      <c r="L4" s="44" t="s">
        <v>77</v>
      </c>
      <c r="M4" s="44" t="s">
        <v>78</v>
      </c>
      <c r="N4" s="46" t="s">
        <v>101</v>
      </c>
      <c r="O4" s="47" t="s">
        <v>16</v>
      </c>
      <c r="P4" s="39"/>
      <c r="R4" s="30"/>
      <c r="S4" s="30"/>
    </row>
    <row r="5" spans="1:19" ht="16.5" customHeight="1">
      <c r="A5" s="214" t="s">
        <v>17</v>
      </c>
      <c r="B5" s="86"/>
      <c r="C5" s="86"/>
      <c r="D5" s="184">
        <f>SUM(Table11[Kms])</f>
        <v>0</v>
      </c>
      <c r="E5" s="184">
        <f>SUM(Table11['# in Party])</f>
        <v>0</v>
      </c>
      <c r="F5" s="86"/>
      <c r="G5" s="86"/>
      <c r="H5" s="185">
        <f>SUM(Table11[Recreation])</f>
        <v>0</v>
      </c>
      <c r="I5" s="185">
        <f>SUM(Table11[Participant])</f>
        <v>0</v>
      </c>
      <c r="J5" s="185">
        <f>SUM(Table11[Leading])</f>
        <v>0</v>
      </c>
      <c r="K5" s="185">
        <f>SUM(Table11[Teaching])</f>
        <v>0</v>
      </c>
      <c r="L5" s="86"/>
      <c r="M5" s="86"/>
      <c r="N5" s="86"/>
      <c r="O5" s="86"/>
      <c r="P5" s="87"/>
      <c r="R5" s="30"/>
      <c r="S5" s="30"/>
    </row>
    <row r="6" spans="1:19" ht="15" customHeight="1">
      <c r="A6" s="215" t="s">
        <v>3</v>
      </c>
      <c r="B6" s="118" t="s">
        <v>18</v>
      </c>
      <c r="C6" s="204" t="s">
        <v>102</v>
      </c>
      <c r="D6" s="118" t="s">
        <v>103</v>
      </c>
      <c r="E6" s="205" t="s">
        <v>82</v>
      </c>
      <c r="F6" s="118" t="s">
        <v>74</v>
      </c>
      <c r="G6" s="118" t="s">
        <v>104</v>
      </c>
      <c r="H6" s="118" t="s">
        <v>48</v>
      </c>
      <c r="I6" s="206" t="s">
        <v>50</v>
      </c>
      <c r="J6" s="206" t="s">
        <v>51</v>
      </c>
      <c r="K6" s="206" t="s">
        <v>52</v>
      </c>
      <c r="L6" s="204" t="s">
        <v>105</v>
      </c>
      <c r="M6" s="156" t="s">
        <v>85</v>
      </c>
      <c r="N6" s="207" t="s">
        <v>106</v>
      </c>
      <c r="O6" s="166" t="s">
        <v>22</v>
      </c>
      <c r="P6" s="65"/>
      <c r="S6" s="30"/>
    </row>
    <row r="7" spans="1:19" ht="15" customHeight="1">
      <c r="A7" s="216"/>
      <c r="B7" s="29"/>
      <c r="C7" s="66"/>
      <c r="D7" s="29"/>
      <c r="E7" s="85"/>
      <c r="F7" s="29"/>
      <c r="G7" s="29"/>
      <c r="H7" s="29"/>
      <c r="I7" s="65"/>
      <c r="J7" s="65"/>
      <c r="K7" s="65"/>
      <c r="L7" s="66"/>
      <c r="M7" s="31"/>
      <c r="N7" s="84"/>
      <c r="O7" s="112"/>
      <c r="P7" s="66"/>
      <c r="S7" s="30"/>
    </row>
    <row r="8" spans="1:19" ht="15" customHeight="1">
      <c r="A8" s="216"/>
      <c r="B8" s="29"/>
      <c r="C8" s="66"/>
      <c r="D8" s="29"/>
      <c r="E8" s="85"/>
      <c r="F8" s="84"/>
      <c r="G8" s="29"/>
      <c r="H8" s="29"/>
      <c r="I8" s="65"/>
      <c r="J8" s="65"/>
      <c r="K8" s="65"/>
      <c r="L8" s="66"/>
      <c r="M8" s="31"/>
      <c r="N8" s="84"/>
      <c r="O8" s="112"/>
      <c r="P8" s="66"/>
      <c r="S8" s="30"/>
    </row>
    <row r="9" spans="1:19" ht="15" customHeight="1">
      <c r="A9" s="216"/>
      <c r="B9" s="29"/>
      <c r="C9" s="66"/>
      <c r="D9" s="29"/>
      <c r="E9" s="85"/>
      <c r="F9" s="29"/>
      <c r="G9" s="29"/>
      <c r="H9" s="29"/>
      <c r="I9" s="65"/>
      <c r="J9" s="65"/>
      <c r="K9" s="65"/>
      <c r="L9" s="66"/>
      <c r="M9" s="31"/>
      <c r="N9" s="84"/>
      <c r="O9" s="112"/>
      <c r="P9" s="66"/>
    </row>
    <row r="10" spans="1:19" ht="15" customHeight="1">
      <c r="A10" s="216"/>
      <c r="B10" s="29"/>
      <c r="C10" s="66"/>
      <c r="D10" s="29"/>
      <c r="E10" s="85"/>
      <c r="F10" s="29"/>
      <c r="G10" s="29"/>
      <c r="H10" s="29"/>
      <c r="I10" s="65"/>
      <c r="J10" s="65"/>
      <c r="K10" s="65"/>
      <c r="L10" s="66"/>
      <c r="M10" s="31"/>
      <c r="N10" s="84"/>
      <c r="O10" s="112"/>
      <c r="P10" s="65"/>
    </row>
    <row r="11" spans="1:19" ht="15" customHeight="1">
      <c r="A11" s="216"/>
      <c r="B11" s="29"/>
      <c r="C11" s="66"/>
      <c r="D11" s="29"/>
      <c r="E11" s="85"/>
      <c r="F11" s="29"/>
      <c r="G11" s="29"/>
      <c r="H11" s="29"/>
      <c r="I11" s="65"/>
      <c r="J11" s="65"/>
      <c r="K11" s="65"/>
      <c r="L11" s="66"/>
      <c r="M11" s="31"/>
      <c r="N11" s="84"/>
      <c r="O11" s="112"/>
      <c r="P11" s="66"/>
    </row>
    <row r="12" spans="1:19" ht="15" customHeight="1">
      <c r="A12" s="216"/>
      <c r="B12" s="29"/>
      <c r="C12" s="66"/>
      <c r="D12" s="29"/>
      <c r="E12" s="85"/>
      <c r="F12" s="29"/>
      <c r="G12" s="29"/>
      <c r="H12" s="29"/>
      <c r="I12" s="65"/>
      <c r="J12" s="65"/>
      <c r="K12" s="65"/>
      <c r="L12" s="66"/>
      <c r="M12" s="31"/>
      <c r="N12" s="84"/>
      <c r="O12" s="112"/>
      <c r="P12" s="66"/>
    </row>
    <row r="13" spans="1:19" ht="15" customHeight="1">
      <c r="A13" s="216"/>
      <c r="B13" s="29"/>
      <c r="C13" s="66"/>
      <c r="D13" s="29"/>
      <c r="E13" s="85"/>
      <c r="F13" s="84"/>
      <c r="G13" s="29"/>
      <c r="H13" s="29"/>
      <c r="I13" s="65"/>
      <c r="J13" s="65"/>
      <c r="K13" s="65"/>
      <c r="L13" s="66"/>
      <c r="M13" s="31"/>
      <c r="N13" s="84"/>
      <c r="O13" s="112"/>
      <c r="P13" s="66"/>
    </row>
    <row r="14" spans="1:19" ht="15" customHeight="1">
      <c r="A14" s="216"/>
      <c r="B14" s="29"/>
      <c r="C14" s="66"/>
      <c r="D14" s="29"/>
      <c r="E14" s="85"/>
      <c r="F14" s="29"/>
      <c r="G14" s="29"/>
      <c r="H14" s="29"/>
      <c r="I14" s="65"/>
      <c r="J14" s="65"/>
      <c r="K14" s="65"/>
      <c r="L14" s="66"/>
      <c r="M14" s="31"/>
      <c r="N14" s="84"/>
      <c r="O14" s="112"/>
      <c r="P14" s="66"/>
    </row>
    <row r="15" spans="1:19" ht="15" customHeight="1">
      <c r="A15" s="216"/>
      <c r="B15" s="29"/>
      <c r="C15" s="66"/>
      <c r="D15" s="29"/>
      <c r="E15" s="85"/>
      <c r="F15" s="29"/>
      <c r="G15" s="29"/>
      <c r="H15" s="29"/>
      <c r="I15" s="65"/>
      <c r="J15" s="65"/>
      <c r="K15" s="65"/>
      <c r="L15" s="66"/>
      <c r="M15" s="31"/>
      <c r="N15" s="84"/>
      <c r="O15" s="112"/>
      <c r="P15" s="66"/>
    </row>
    <row r="16" spans="1:19" ht="15" customHeight="1">
      <c r="A16" s="216"/>
      <c r="B16" s="29"/>
      <c r="C16" s="66"/>
      <c r="D16" s="29"/>
      <c r="E16" s="85"/>
      <c r="F16" s="29"/>
      <c r="G16" s="29"/>
      <c r="H16" s="29"/>
      <c r="I16" s="65"/>
      <c r="J16" s="65"/>
      <c r="K16" s="65"/>
      <c r="L16" s="66"/>
      <c r="M16" s="31"/>
      <c r="N16" s="84"/>
      <c r="O16" s="112"/>
      <c r="P16" s="66"/>
    </row>
    <row r="17" spans="1:16" ht="15" customHeight="1">
      <c r="A17" s="216"/>
      <c r="B17" s="29"/>
      <c r="C17" s="66"/>
      <c r="D17" s="29"/>
      <c r="E17" s="85"/>
      <c r="F17" s="29"/>
      <c r="G17" s="29"/>
      <c r="H17" s="29"/>
      <c r="I17" s="65"/>
      <c r="J17" s="65"/>
      <c r="K17" s="65"/>
      <c r="L17" s="66"/>
      <c r="M17" s="31"/>
      <c r="N17" s="84"/>
      <c r="O17" s="112"/>
      <c r="P17" s="66"/>
    </row>
    <row r="18" spans="1:16" ht="15" customHeight="1">
      <c r="A18" s="217"/>
      <c r="B18" s="66"/>
      <c r="C18" s="66"/>
      <c r="D18" s="66"/>
      <c r="E18" s="66"/>
      <c r="F18" s="66"/>
      <c r="G18" s="66"/>
      <c r="H18" s="65"/>
      <c r="I18" s="65"/>
      <c r="J18" s="65"/>
      <c r="K18" s="65"/>
      <c r="L18" s="66"/>
      <c r="M18" s="66"/>
      <c r="N18" s="66"/>
      <c r="O18" s="115"/>
      <c r="P18" s="66"/>
    </row>
    <row r="19" spans="1:16" ht="15" customHeight="1">
      <c r="A19" s="217"/>
      <c r="B19" s="66"/>
      <c r="C19" s="66"/>
      <c r="D19" s="66"/>
      <c r="E19" s="66"/>
      <c r="F19" s="66"/>
      <c r="G19" s="66"/>
      <c r="H19" s="65"/>
      <c r="I19" s="65"/>
      <c r="J19" s="65"/>
      <c r="K19" s="65"/>
      <c r="L19" s="66"/>
      <c r="M19" s="66"/>
      <c r="N19" s="66"/>
      <c r="O19" s="115"/>
      <c r="P19" s="66"/>
    </row>
    <row r="20" spans="1:16" ht="15" customHeight="1">
      <c r="A20" s="217"/>
      <c r="B20" s="66"/>
      <c r="C20" s="66"/>
      <c r="D20" s="66"/>
      <c r="E20" s="66"/>
      <c r="F20" s="66"/>
      <c r="G20" s="66"/>
      <c r="H20" s="65"/>
      <c r="I20" s="65"/>
      <c r="J20" s="65"/>
      <c r="K20" s="65"/>
      <c r="L20" s="66"/>
      <c r="M20" s="66"/>
      <c r="N20" s="66"/>
      <c r="O20" s="115"/>
      <c r="P20" s="66"/>
    </row>
    <row r="21" spans="1:16" ht="15" customHeight="1">
      <c r="A21" s="217"/>
      <c r="B21" s="66"/>
      <c r="C21" s="66"/>
      <c r="D21" s="66"/>
      <c r="E21" s="66"/>
      <c r="F21" s="66"/>
      <c r="G21" s="66"/>
      <c r="H21" s="65"/>
      <c r="I21" s="65"/>
      <c r="J21" s="65"/>
      <c r="K21" s="65"/>
      <c r="L21" s="66"/>
      <c r="M21" s="66"/>
      <c r="N21" s="66"/>
      <c r="O21" s="115"/>
      <c r="P21" s="66"/>
    </row>
    <row r="22" spans="1:16" ht="15" customHeight="1">
      <c r="A22" s="217"/>
      <c r="B22" s="66"/>
      <c r="C22" s="66"/>
      <c r="D22" s="66"/>
      <c r="E22" s="66"/>
      <c r="F22" s="66"/>
      <c r="G22" s="66"/>
      <c r="H22" s="65"/>
      <c r="I22" s="65"/>
      <c r="J22" s="65"/>
      <c r="K22" s="65"/>
      <c r="L22" s="66"/>
      <c r="M22" s="66"/>
      <c r="N22" s="66"/>
      <c r="O22" s="115"/>
      <c r="P22" s="66"/>
    </row>
    <row r="23" spans="1:16" ht="15" customHeight="1">
      <c r="A23" s="217"/>
      <c r="B23" s="66"/>
      <c r="C23" s="66"/>
      <c r="D23" s="66"/>
      <c r="E23" s="66"/>
      <c r="F23" s="66"/>
      <c r="G23" s="66"/>
      <c r="H23" s="65"/>
      <c r="I23" s="65"/>
      <c r="J23" s="65"/>
      <c r="K23" s="65"/>
      <c r="L23" s="66"/>
      <c r="M23" s="66"/>
      <c r="N23" s="66"/>
      <c r="O23" s="115"/>
      <c r="P23" s="66"/>
    </row>
    <row r="24" spans="1:16" ht="15" customHeight="1">
      <c r="A24" s="217"/>
      <c r="B24" s="66"/>
      <c r="C24" s="66"/>
      <c r="D24" s="66"/>
      <c r="E24" s="66"/>
      <c r="F24" s="66"/>
      <c r="G24" s="66"/>
      <c r="H24" s="65"/>
      <c r="I24" s="65"/>
      <c r="J24" s="65"/>
      <c r="K24" s="65"/>
      <c r="L24" s="66"/>
      <c r="M24" s="66"/>
      <c r="N24" s="66"/>
      <c r="O24" s="115"/>
      <c r="P24" s="66"/>
    </row>
    <row r="25" spans="1:16" ht="15" customHeight="1">
      <c r="A25" s="217"/>
      <c r="B25" s="66"/>
      <c r="C25" s="66"/>
      <c r="D25" s="66"/>
      <c r="E25" s="66"/>
      <c r="F25" s="66"/>
      <c r="G25" s="66"/>
      <c r="H25" s="65"/>
      <c r="I25" s="65"/>
      <c r="J25" s="65"/>
      <c r="K25" s="65"/>
      <c r="L25" s="66"/>
      <c r="M25" s="66"/>
      <c r="N25" s="66"/>
      <c r="O25" s="115"/>
      <c r="P25" s="66"/>
    </row>
    <row r="26" spans="1:16" ht="15" customHeight="1">
      <c r="A26" s="217"/>
      <c r="B26" s="66"/>
      <c r="C26" s="66"/>
      <c r="D26" s="66"/>
      <c r="E26" s="66"/>
      <c r="F26" s="66"/>
      <c r="G26" s="66"/>
      <c r="H26" s="65"/>
      <c r="I26" s="65"/>
      <c r="J26" s="65"/>
      <c r="K26" s="65"/>
      <c r="L26" s="66"/>
      <c r="M26" s="66"/>
      <c r="N26" s="66"/>
      <c r="O26" s="115"/>
      <c r="P26" s="66"/>
    </row>
    <row r="27" spans="1:16" ht="15" customHeight="1">
      <c r="A27" s="217"/>
      <c r="B27" s="66"/>
      <c r="C27" s="66"/>
      <c r="D27" s="66"/>
      <c r="E27" s="66"/>
      <c r="F27" s="66"/>
      <c r="G27" s="66"/>
      <c r="H27" s="65"/>
      <c r="I27" s="65"/>
      <c r="J27" s="65"/>
      <c r="K27" s="65"/>
      <c r="L27" s="66"/>
      <c r="M27" s="66"/>
      <c r="N27" s="66"/>
      <c r="O27" s="115"/>
      <c r="P27" s="66"/>
    </row>
    <row r="28" spans="1:16" ht="15" customHeight="1">
      <c r="A28" s="217"/>
      <c r="B28" s="66"/>
      <c r="C28" s="66"/>
      <c r="D28" s="66"/>
      <c r="E28" s="66"/>
      <c r="F28" s="66"/>
      <c r="G28" s="66"/>
      <c r="H28" s="65"/>
      <c r="I28" s="65"/>
      <c r="J28" s="65"/>
      <c r="K28" s="65"/>
      <c r="L28" s="66"/>
      <c r="M28" s="66"/>
      <c r="N28" s="66"/>
      <c r="O28" s="115"/>
      <c r="P28" s="66"/>
    </row>
    <row r="29" spans="1:16" ht="15" customHeight="1">
      <c r="A29" s="217"/>
      <c r="B29" s="66"/>
      <c r="C29" s="66"/>
      <c r="D29" s="66"/>
      <c r="E29" s="66"/>
      <c r="F29" s="66"/>
      <c r="G29" s="66"/>
      <c r="H29" s="65"/>
      <c r="I29" s="65"/>
      <c r="J29" s="65"/>
      <c r="K29" s="65"/>
      <c r="L29" s="66"/>
      <c r="M29" s="66"/>
      <c r="N29" s="66"/>
      <c r="O29" s="115"/>
      <c r="P29" s="66"/>
    </row>
    <row r="30" spans="1:16" ht="15" customHeight="1">
      <c r="A30" s="217"/>
      <c r="B30" s="66"/>
      <c r="C30" s="66"/>
      <c r="D30" s="66"/>
      <c r="E30" s="66"/>
      <c r="F30" s="66"/>
      <c r="G30" s="66"/>
      <c r="H30" s="65"/>
      <c r="I30" s="65"/>
      <c r="J30" s="65"/>
      <c r="K30" s="65"/>
      <c r="L30" s="66"/>
      <c r="M30" s="66"/>
      <c r="N30" s="66"/>
      <c r="O30" s="115"/>
      <c r="P30" s="66"/>
    </row>
    <row r="31" spans="1:16" ht="15" customHeight="1">
      <c r="A31" s="217"/>
      <c r="B31" s="66"/>
      <c r="C31" s="66"/>
      <c r="D31" s="66"/>
      <c r="E31" s="66"/>
      <c r="F31" s="66"/>
      <c r="G31" s="66"/>
      <c r="H31" s="65"/>
      <c r="I31" s="65"/>
      <c r="J31" s="65"/>
      <c r="K31" s="65"/>
      <c r="L31" s="66"/>
      <c r="M31" s="66"/>
      <c r="N31" s="66"/>
      <c r="O31" s="115"/>
      <c r="P31" s="66"/>
    </row>
    <row r="32" spans="1:16" ht="15" customHeight="1">
      <c r="A32" s="217"/>
      <c r="B32" s="66"/>
      <c r="C32" s="66"/>
      <c r="D32" s="66"/>
      <c r="E32" s="66"/>
      <c r="F32" s="66"/>
      <c r="G32" s="66"/>
      <c r="H32" s="65"/>
      <c r="I32" s="65"/>
      <c r="J32" s="65"/>
      <c r="K32" s="65"/>
      <c r="L32" s="66"/>
      <c r="M32" s="66"/>
      <c r="N32" s="66"/>
      <c r="O32" s="115"/>
      <c r="P32" s="66"/>
    </row>
    <row r="33" spans="1:16" ht="15" customHeight="1">
      <c r="A33" s="217"/>
      <c r="B33" s="66"/>
      <c r="C33" s="66"/>
      <c r="D33" s="66"/>
      <c r="E33" s="66"/>
      <c r="F33" s="66"/>
      <c r="G33" s="66"/>
      <c r="H33" s="65"/>
      <c r="I33" s="65"/>
      <c r="J33" s="65"/>
      <c r="K33" s="65"/>
      <c r="L33" s="66"/>
      <c r="M33" s="66"/>
      <c r="N33" s="66"/>
      <c r="O33" s="115"/>
      <c r="P33" s="66"/>
    </row>
    <row r="34" spans="1:16" ht="15" customHeight="1">
      <c r="A34" s="217"/>
      <c r="B34" s="66"/>
      <c r="C34" s="66"/>
      <c r="D34" s="66"/>
      <c r="E34" s="66"/>
      <c r="F34" s="66"/>
      <c r="G34" s="66"/>
      <c r="H34" s="65"/>
      <c r="I34" s="65"/>
      <c r="J34" s="65"/>
      <c r="K34" s="65"/>
      <c r="L34" s="66"/>
      <c r="M34" s="66"/>
      <c r="N34" s="66"/>
      <c r="O34" s="115"/>
      <c r="P34" s="66"/>
    </row>
    <row r="35" spans="1:16" ht="15" customHeight="1">
      <c r="A35" s="217"/>
      <c r="B35" s="66"/>
      <c r="C35" s="66"/>
      <c r="D35" s="66"/>
      <c r="E35" s="66"/>
      <c r="F35" s="66"/>
      <c r="G35" s="66"/>
      <c r="H35" s="65"/>
      <c r="I35" s="65"/>
      <c r="J35" s="65"/>
      <c r="K35" s="65"/>
      <c r="L35" s="66"/>
      <c r="M35" s="66"/>
      <c r="N35" s="66"/>
      <c r="O35" s="115"/>
      <c r="P35" s="66"/>
    </row>
    <row r="36" spans="1:16" ht="15" customHeight="1">
      <c r="A36" s="217"/>
      <c r="B36" s="66"/>
      <c r="C36" s="66"/>
      <c r="D36" s="66"/>
      <c r="E36" s="66"/>
      <c r="F36" s="66"/>
      <c r="G36" s="66"/>
      <c r="H36" s="65"/>
      <c r="I36" s="65"/>
      <c r="J36" s="65"/>
      <c r="K36" s="65"/>
      <c r="L36" s="66"/>
      <c r="M36" s="66"/>
      <c r="N36" s="66"/>
      <c r="O36" s="115"/>
      <c r="P36" s="66"/>
    </row>
    <row r="37" spans="1:16" ht="15" customHeight="1">
      <c r="A37" s="217"/>
      <c r="B37" s="66"/>
      <c r="C37" s="66"/>
      <c r="D37" s="66"/>
      <c r="E37" s="66"/>
      <c r="F37" s="66"/>
      <c r="G37" s="66"/>
      <c r="H37" s="65"/>
      <c r="I37" s="65"/>
      <c r="J37" s="65"/>
      <c r="K37" s="65"/>
      <c r="L37" s="66"/>
      <c r="M37" s="66"/>
      <c r="N37" s="66"/>
      <c r="O37" s="115"/>
      <c r="P37" s="66"/>
    </row>
    <row r="38" spans="1:16" ht="15" customHeight="1">
      <c r="A38" s="217"/>
      <c r="B38" s="66"/>
      <c r="C38" s="66"/>
      <c r="D38" s="66"/>
      <c r="E38" s="66"/>
      <c r="F38" s="66"/>
      <c r="G38" s="66"/>
      <c r="H38" s="65"/>
      <c r="I38" s="65"/>
      <c r="J38" s="65"/>
      <c r="K38" s="65"/>
      <c r="L38" s="66"/>
      <c r="M38" s="66"/>
      <c r="N38" s="66"/>
      <c r="O38" s="115"/>
      <c r="P38" s="66"/>
    </row>
    <row r="39" spans="1:16" ht="15" customHeight="1">
      <c r="A39" s="218"/>
      <c r="B39" s="208"/>
      <c r="C39" s="208"/>
      <c r="D39" s="208"/>
      <c r="E39" s="208"/>
      <c r="F39" s="208"/>
      <c r="G39" s="208"/>
      <c r="H39" s="209"/>
      <c r="I39" s="209"/>
      <c r="J39" s="209"/>
      <c r="K39" s="209"/>
      <c r="L39" s="208"/>
      <c r="M39" s="208"/>
      <c r="N39" s="208"/>
      <c r="O39" s="210"/>
      <c r="P39" s="66"/>
    </row>
    <row r="40" spans="1:16" ht="15" customHeight="1">
      <c r="A40" s="219"/>
      <c r="B40" s="39"/>
      <c r="C40" s="39"/>
      <c r="D40" s="39"/>
      <c r="E40" s="39"/>
      <c r="F40" s="39"/>
      <c r="G40" s="39"/>
      <c r="H40" s="50"/>
      <c r="I40" s="50"/>
      <c r="J40" s="50"/>
      <c r="K40" s="50"/>
      <c r="L40" s="39"/>
      <c r="M40" s="39"/>
      <c r="N40" s="39"/>
      <c r="O40" s="39"/>
      <c r="P40" s="39"/>
    </row>
    <row r="41" spans="1:16" ht="15" customHeight="1">
      <c r="A41" s="219"/>
      <c r="B41" s="39"/>
      <c r="C41" s="39"/>
      <c r="D41" s="39"/>
      <c r="E41" s="39"/>
      <c r="F41" s="39"/>
      <c r="G41" s="39"/>
      <c r="H41" s="50"/>
      <c r="I41" s="50"/>
      <c r="J41" s="50"/>
      <c r="K41" s="50"/>
      <c r="L41" s="39"/>
      <c r="M41" s="39"/>
      <c r="N41" s="39"/>
      <c r="O41" s="39"/>
      <c r="P41" s="39"/>
    </row>
    <row r="42" spans="1:16" ht="15" customHeight="1">
      <c r="A42" s="219"/>
      <c r="B42" s="39"/>
      <c r="C42" s="39"/>
      <c r="D42" s="39"/>
      <c r="E42" s="39"/>
      <c r="F42" s="39"/>
      <c r="G42" s="39"/>
      <c r="H42" s="50"/>
      <c r="I42" s="50"/>
      <c r="J42" s="50"/>
      <c r="K42" s="50"/>
      <c r="L42" s="39"/>
      <c r="M42" s="39"/>
      <c r="N42" s="39"/>
      <c r="O42" s="39"/>
      <c r="P42" s="39"/>
    </row>
    <row r="43" spans="1:16" ht="15" customHeight="1">
      <c r="A43" s="219"/>
      <c r="B43" s="39"/>
      <c r="C43" s="39"/>
      <c r="D43" s="39"/>
      <c r="E43" s="39"/>
      <c r="F43" s="39"/>
      <c r="G43" s="39"/>
      <c r="H43" s="50"/>
      <c r="I43" s="50"/>
      <c r="J43" s="50"/>
      <c r="K43" s="50"/>
      <c r="L43" s="39"/>
      <c r="M43" s="39"/>
      <c r="N43" s="39"/>
      <c r="O43" s="39"/>
      <c r="P43" s="39"/>
    </row>
    <row r="44" spans="1:16" ht="15" customHeight="1">
      <c r="A44" s="219"/>
      <c r="B44" s="39"/>
      <c r="C44" s="39"/>
      <c r="D44" s="39"/>
      <c r="E44" s="39"/>
      <c r="F44" s="39"/>
      <c r="G44" s="39"/>
      <c r="H44" s="50"/>
      <c r="I44" s="50"/>
      <c r="J44" s="50"/>
      <c r="K44" s="50"/>
      <c r="L44" s="39"/>
      <c r="M44" s="39"/>
      <c r="N44" s="39"/>
      <c r="O44" s="39"/>
      <c r="P44" s="39"/>
    </row>
    <row r="45" spans="1:16" ht="15" customHeight="1">
      <c r="A45" s="219"/>
      <c r="B45" s="39"/>
      <c r="C45" s="39"/>
      <c r="D45" s="39"/>
      <c r="E45" s="39"/>
      <c r="F45" s="39"/>
      <c r="G45" s="39"/>
      <c r="H45" s="50"/>
      <c r="I45" s="50"/>
      <c r="J45" s="50"/>
      <c r="K45" s="50"/>
      <c r="L45" s="39"/>
      <c r="M45" s="39"/>
      <c r="N45" s="39"/>
      <c r="O45" s="39"/>
      <c r="P45" s="39"/>
    </row>
    <row r="46" spans="1:16" ht="15" customHeight="1">
      <c r="A46" s="219"/>
      <c r="B46" s="39"/>
      <c r="C46" s="39"/>
      <c r="D46" s="39"/>
      <c r="E46" s="39"/>
      <c r="F46" s="39"/>
      <c r="G46" s="39"/>
      <c r="H46" s="50"/>
      <c r="I46" s="50"/>
      <c r="J46" s="50"/>
      <c r="K46" s="50"/>
      <c r="L46" s="39"/>
      <c r="M46" s="39"/>
      <c r="N46" s="39"/>
      <c r="O46" s="39"/>
      <c r="P46" s="39"/>
    </row>
    <row r="47" spans="1:16" ht="15" customHeight="1">
      <c r="A47" s="219"/>
      <c r="B47" s="39"/>
      <c r="C47" s="39"/>
      <c r="D47" s="39"/>
      <c r="E47" s="39"/>
      <c r="F47" s="39"/>
      <c r="G47" s="39"/>
      <c r="H47" s="50"/>
      <c r="I47" s="50"/>
      <c r="J47" s="50"/>
      <c r="K47" s="50"/>
      <c r="L47" s="39"/>
      <c r="M47" s="39"/>
      <c r="N47" s="39"/>
      <c r="O47" s="39"/>
      <c r="P47" s="39"/>
    </row>
    <row r="48" spans="1:16" ht="15" customHeight="1">
      <c r="A48" s="219"/>
      <c r="B48" s="39"/>
      <c r="C48" s="39"/>
      <c r="D48" s="39"/>
      <c r="E48" s="39"/>
      <c r="F48" s="39"/>
      <c r="G48" s="39"/>
      <c r="H48" s="50"/>
      <c r="I48" s="50"/>
      <c r="J48" s="50"/>
      <c r="K48" s="50"/>
      <c r="L48" s="39"/>
      <c r="M48" s="39"/>
      <c r="N48" s="39"/>
      <c r="O48" s="39"/>
      <c r="P48" s="39"/>
    </row>
    <row r="49" spans="1:16" ht="15" customHeight="1">
      <c r="A49" s="219"/>
      <c r="B49" s="39"/>
      <c r="C49" s="39"/>
      <c r="D49" s="39"/>
      <c r="E49" s="39"/>
      <c r="F49" s="39"/>
      <c r="G49" s="39"/>
      <c r="H49" s="50"/>
      <c r="I49" s="50"/>
      <c r="J49" s="50"/>
      <c r="K49" s="50"/>
      <c r="L49" s="39"/>
      <c r="M49" s="39"/>
      <c r="N49" s="39"/>
      <c r="O49" s="39"/>
      <c r="P49" s="39"/>
    </row>
    <row r="50" spans="1:16" ht="15" customHeight="1">
      <c r="A50" s="219"/>
      <c r="B50" s="39"/>
      <c r="C50" s="39"/>
      <c r="D50" s="39"/>
      <c r="E50" s="39"/>
      <c r="F50" s="39"/>
      <c r="G50" s="39"/>
      <c r="H50" s="50"/>
      <c r="I50" s="50"/>
      <c r="J50" s="50"/>
      <c r="K50" s="50"/>
      <c r="L50" s="39"/>
      <c r="M50" s="39"/>
      <c r="N50" s="39"/>
      <c r="O50" s="39"/>
      <c r="P50" s="39"/>
    </row>
    <row r="51" spans="1:16" ht="15" customHeight="1">
      <c r="A51" s="219"/>
      <c r="B51" s="39"/>
      <c r="C51" s="39"/>
      <c r="D51" s="39"/>
      <c r="E51" s="39"/>
      <c r="F51" s="39"/>
      <c r="G51" s="39"/>
      <c r="H51" s="50"/>
      <c r="I51" s="50"/>
      <c r="J51" s="50"/>
      <c r="K51" s="50"/>
      <c r="L51" s="39"/>
      <c r="M51" s="39"/>
      <c r="N51" s="39"/>
      <c r="O51" s="39"/>
      <c r="P51" s="39"/>
    </row>
    <row r="52" spans="1:16" ht="15" customHeight="1">
      <c r="A52" s="219"/>
      <c r="B52" s="39"/>
      <c r="C52" s="39"/>
      <c r="D52" s="39"/>
      <c r="E52" s="39"/>
      <c r="F52" s="39"/>
      <c r="G52" s="39"/>
      <c r="H52" s="50"/>
      <c r="I52" s="50"/>
      <c r="J52" s="50"/>
      <c r="K52" s="50"/>
      <c r="L52" s="39"/>
      <c r="M52" s="39"/>
      <c r="N52" s="39"/>
      <c r="O52" s="39"/>
      <c r="P52" s="39"/>
    </row>
    <row r="53" spans="1:16" ht="15" customHeight="1">
      <c r="A53" s="219"/>
      <c r="B53" s="39"/>
      <c r="C53" s="39"/>
      <c r="D53" s="39"/>
      <c r="E53" s="39"/>
      <c r="F53" s="39"/>
      <c r="G53" s="39"/>
      <c r="H53" s="50"/>
      <c r="I53" s="50"/>
      <c r="J53" s="50"/>
      <c r="K53" s="50"/>
      <c r="L53" s="39"/>
      <c r="M53" s="39"/>
      <c r="N53" s="39"/>
      <c r="O53" s="39"/>
      <c r="P53" s="39"/>
    </row>
    <row r="54" spans="1:16" ht="15" customHeight="1">
      <c r="A54" s="219"/>
      <c r="B54" s="39"/>
      <c r="C54" s="39"/>
      <c r="D54" s="39"/>
      <c r="E54" s="39"/>
      <c r="F54" s="39"/>
      <c r="G54" s="39"/>
      <c r="H54" s="50"/>
      <c r="I54" s="50"/>
      <c r="J54" s="50"/>
      <c r="K54" s="50"/>
      <c r="L54" s="39"/>
      <c r="M54" s="39"/>
      <c r="N54" s="39"/>
      <c r="O54" s="39"/>
      <c r="P54" s="39"/>
    </row>
    <row r="55" spans="1:16" ht="15" customHeight="1">
      <c r="A55" s="219"/>
      <c r="B55" s="39"/>
      <c r="C55" s="39"/>
      <c r="D55" s="39"/>
      <c r="E55" s="39"/>
      <c r="F55" s="39"/>
      <c r="G55" s="39"/>
      <c r="H55" s="50"/>
      <c r="I55" s="50"/>
      <c r="J55" s="50"/>
      <c r="K55" s="50"/>
      <c r="L55" s="39"/>
      <c r="M55" s="39"/>
      <c r="N55" s="39"/>
      <c r="O55" s="39"/>
      <c r="P55" s="39"/>
    </row>
    <row r="56" spans="1:16" ht="15" customHeight="1">
      <c r="A56" s="219"/>
      <c r="B56" s="39"/>
      <c r="C56" s="39"/>
      <c r="D56" s="39"/>
      <c r="E56" s="39"/>
      <c r="F56" s="39"/>
      <c r="G56" s="39"/>
      <c r="H56" s="50"/>
      <c r="I56" s="50"/>
      <c r="J56" s="50"/>
      <c r="K56" s="50"/>
      <c r="L56" s="39"/>
      <c r="M56" s="39"/>
      <c r="N56" s="39"/>
      <c r="O56" s="39"/>
      <c r="P56" s="39"/>
    </row>
    <row r="57" spans="1:16" ht="15" customHeight="1">
      <c r="A57" s="219"/>
      <c r="B57" s="39"/>
      <c r="C57" s="39"/>
      <c r="D57" s="39"/>
      <c r="E57" s="39"/>
      <c r="F57" s="39"/>
      <c r="G57" s="39"/>
      <c r="H57" s="50"/>
      <c r="I57" s="50"/>
      <c r="J57" s="50"/>
      <c r="K57" s="50"/>
      <c r="L57" s="39"/>
      <c r="M57" s="39"/>
      <c r="N57" s="39"/>
      <c r="O57" s="39"/>
      <c r="P57" s="39"/>
    </row>
    <row r="58" spans="1:16" ht="15" customHeight="1">
      <c r="A58" s="219"/>
      <c r="B58" s="39"/>
      <c r="C58" s="39"/>
      <c r="D58" s="39"/>
      <c r="E58" s="39"/>
      <c r="F58" s="39"/>
      <c r="G58" s="39"/>
      <c r="H58" s="50"/>
      <c r="I58" s="50"/>
      <c r="J58" s="50"/>
      <c r="K58" s="50"/>
      <c r="L58" s="39"/>
      <c r="M58" s="39"/>
      <c r="N58" s="39"/>
      <c r="O58" s="39"/>
      <c r="P58" s="39"/>
    </row>
    <row r="59" spans="1:16" ht="15" customHeight="1">
      <c r="A59" s="219"/>
      <c r="B59" s="39"/>
      <c r="C59" s="39"/>
      <c r="D59" s="39"/>
      <c r="E59" s="39"/>
      <c r="F59" s="39"/>
      <c r="G59" s="39"/>
      <c r="H59" s="50"/>
      <c r="I59" s="50"/>
      <c r="J59" s="50"/>
      <c r="K59" s="50"/>
      <c r="L59" s="39"/>
      <c r="M59" s="39"/>
      <c r="N59" s="39"/>
      <c r="O59" s="39"/>
      <c r="P59" s="39"/>
    </row>
    <row r="60" spans="1:16" ht="15" customHeight="1">
      <c r="A60" s="219"/>
      <c r="B60" s="39"/>
      <c r="C60" s="39"/>
      <c r="D60" s="39"/>
      <c r="E60" s="39"/>
      <c r="F60" s="39"/>
      <c r="G60" s="39"/>
      <c r="H60" s="50"/>
      <c r="I60" s="50"/>
      <c r="J60" s="50"/>
      <c r="K60" s="50"/>
      <c r="L60" s="39"/>
      <c r="M60" s="39"/>
      <c r="N60" s="39"/>
      <c r="O60" s="39"/>
      <c r="P60" s="39"/>
    </row>
    <row r="61" spans="1:16" ht="15" customHeight="1">
      <c r="A61" s="219"/>
      <c r="B61" s="39"/>
      <c r="C61" s="39"/>
      <c r="D61" s="39"/>
      <c r="E61" s="39"/>
      <c r="F61" s="39"/>
      <c r="G61" s="39"/>
      <c r="H61" s="50"/>
      <c r="I61" s="50"/>
      <c r="J61" s="50"/>
      <c r="K61" s="50"/>
      <c r="L61" s="39"/>
      <c r="M61" s="39"/>
      <c r="N61" s="39"/>
      <c r="O61" s="39"/>
      <c r="P61" s="39"/>
    </row>
    <row r="62" spans="1:16" ht="15" customHeight="1">
      <c r="A62" s="219"/>
      <c r="B62" s="39"/>
      <c r="C62" s="39"/>
      <c r="D62" s="39"/>
      <c r="E62" s="39"/>
      <c r="F62" s="39"/>
      <c r="G62" s="39"/>
      <c r="H62" s="50"/>
      <c r="I62" s="50"/>
      <c r="J62" s="50"/>
      <c r="K62" s="50"/>
      <c r="L62" s="39"/>
      <c r="M62" s="39"/>
      <c r="N62" s="39"/>
      <c r="O62" s="39"/>
      <c r="P62" s="39"/>
    </row>
    <row r="63" spans="1:16" ht="15" customHeight="1">
      <c r="A63" s="219"/>
      <c r="B63" s="39"/>
      <c r="C63" s="39"/>
      <c r="D63" s="39"/>
      <c r="E63" s="39"/>
      <c r="F63" s="39"/>
      <c r="G63" s="39"/>
      <c r="H63" s="50"/>
      <c r="I63" s="50"/>
      <c r="J63" s="50"/>
      <c r="K63" s="50"/>
      <c r="L63" s="39"/>
      <c r="M63" s="39"/>
      <c r="N63" s="39"/>
      <c r="O63" s="39"/>
      <c r="P63" s="39"/>
    </row>
    <row r="64" spans="1:16" ht="15" customHeight="1">
      <c r="A64" s="219"/>
      <c r="B64" s="39"/>
      <c r="C64" s="39"/>
      <c r="D64" s="39"/>
      <c r="E64" s="39"/>
      <c r="F64" s="39"/>
      <c r="G64" s="39"/>
      <c r="H64" s="50"/>
      <c r="I64" s="50"/>
      <c r="J64" s="50"/>
      <c r="K64" s="50"/>
      <c r="L64" s="39"/>
      <c r="M64" s="39"/>
      <c r="N64" s="39"/>
      <c r="O64" s="39"/>
      <c r="P64" s="39"/>
    </row>
    <row r="65" spans="1:16" ht="15" customHeight="1">
      <c r="A65" s="219"/>
      <c r="B65" s="39"/>
      <c r="C65" s="39"/>
      <c r="D65" s="39"/>
      <c r="E65" s="39"/>
      <c r="F65" s="39"/>
      <c r="G65" s="39"/>
      <c r="H65" s="50"/>
      <c r="I65" s="50"/>
      <c r="J65" s="50"/>
      <c r="K65" s="50"/>
      <c r="L65" s="39"/>
      <c r="M65" s="39"/>
      <c r="N65" s="39"/>
      <c r="O65" s="39"/>
      <c r="P65" s="39"/>
    </row>
    <row r="66" spans="1:16" ht="15" customHeight="1">
      <c r="A66" s="219"/>
      <c r="B66" s="39"/>
      <c r="C66" s="39"/>
      <c r="D66" s="39"/>
      <c r="E66" s="39"/>
      <c r="F66" s="39"/>
      <c r="G66" s="39"/>
      <c r="H66" s="50"/>
      <c r="I66" s="50"/>
      <c r="J66" s="50"/>
      <c r="K66" s="50"/>
      <c r="L66" s="39"/>
      <c r="M66" s="39"/>
      <c r="N66" s="39"/>
      <c r="O66" s="39"/>
      <c r="P66" s="39"/>
    </row>
    <row r="67" spans="1:16" ht="15" customHeight="1">
      <c r="A67" s="219"/>
      <c r="B67" s="39"/>
      <c r="C67" s="39"/>
      <c r="D67" s="39"/>
      <c r="E67" s="39"/>
      <c r="F67" s="39"/>
      <c r="G67" s="39"/>
      <c r="H67" s="50"/>
      <c r="I67" s="50"/>
      <c r="J67" s="50"/>
      <c r="K67" s="50"/>
      <c r="L67" s="39"/>
      <c r="M67" s="39"/>
      <c r="N67" s="39"/>
      <c r="O67" s="39"/>
      <c r="P67" s="39"/>
    </row>
    <row r="68" spans="1:16" ht="15" customHeight="1">
      <c r="A68" s="219"/>
      <c r="B68" s="39"/>
      <c r="C68" s="39"/>
      <c r="D68" s="39"/>
      <c r="E68" s="39"/>
      <c r="F68" s="39"/>
      <c r="G68" s="39"/>
      <c r="H68" s="50"/>
      <c r="I68" s="50"/>
      <c r="J68" s="50"/>
      <c r="K68" s="50"/>
      <c r="L68" s="39"/>
      <c r="M68" s="39"/>
      <c r="N68" s="39"/>
      <c r="O68" s="39"/>
      <c r="P68" s="39"/>
    </row>
    <row r="69" spans="1:16" ht="15" customHeight="1">
      <c r="A69" s="219"/>
      <c r="B69" s="39"/>
      <c r="C69" s="39"/>
      <c r="D69" s="39"/>
      <c r="E69" s="39"/>
      <c r="F69" s="39"/>
      <c r="G69" s="39"/>
      <c r="H69" s="50"/>
      <c r="I69" s="50"/>
      <c r="J69" s="50"/>
      <c r="K69" s="50"/>
      <c r="L69" s="39"/>
      <c r="M69" s="39"/>
      <c r="N69" s="39"/>
      <c r="O69" s="39"/>
      <c r="P69" s="39"/>
    </row>
    <row r="70" spans="1:16" ht="15" customHeight="1">
      <c r="A70" s="219"/>
      <c r="B70" s="39"/>
      <c r="C70" s="39"/>
      <c r="D70" s="39"/>
      <c r="E70" s="39"/>
      <c r="F70" s="39"/>
      <c r="G70" s="39"/>
      <c r="H70" s="50"/>
      <c r="I70" s="50"/>
      <c r="J70" s="50"/>
      <c r="K70" s="50"/>
      <c r="L70" s="39"/>
      <c r="M70" s="39"/>
      <c r="N70" s="39"/>
      <c r="O70" s="39"/>
      <c r="P70" s="39"/>
    </row>
    <row r="71" spans="1:16" ht="15" customHeight="1">
      <c r="A71" s="219"/>
      <c r="B71" s="39"/>
      <c r="C71" s="39"/>
      <c r="D71" s="39"/>
      <c r="E71" s="39"/>
      <c r="F71" s="39"/>
      <c r="G71" s="39"/>
      <c r="H71" s="50"/>
      <c r="I71" s="50"/>
      <c r="J71" s="50"/>
      <c r="K71" s="50"/>
      <c r="L71" s="39"/>
      <c r="M71" s="39"/>
      <c r="N71" s="39"/>
      <c r="O71" s="39"/>
      <c r="P71" s="39"/>
    </row>
    <row r="72" spans="1:16" ht="15" customHeight="1">
      <c r="A72" s="219"/>
      <c r="B72" s="39"/>
      <c r="C72" s="39"/>
      <c r="D72" s="39"/>
      <c r="E72" s="39"/>
      <c r="F72" s="39"/>
      <c r="G72" s="39"/>
      <c r="H72" s="50"/>
      <c r="I72" s="50"/>
      <c r="J72" s="50"/>
      <c r="K72" s="50"/>
      <c r="L72" s="39"/>
      <c r="M72" s="39"/>
      <c r="N72" s="39"/>
      <c r="O72" s="39"/>
      <c r="P72" s="39"/>
    </row>
    <row r="73" spans="1:16" ht="15" customHeight="1">
      <c r="A73" s="219"/>
      <c r="B73" s="39"/>
      <c r="C73" s="39"/>
      <c r="D73" s="39"/>
      <c r="E73" s="39"/>
      <c r="F73" s="39"/>
      <c r="G73" s="39"/>
      <c r="H73" s="50"/>
      <c r="I73" s="50"/>
      <c r="J73" s="50"/>
      <c r="K73" s="50"/>
      <c r="L73" s="39"/>
      <c r="M73" s="39"/>
      <c r="N73" s="39"/>
      <c r="O73" s="39"/>
      <c r="P73" s="39"/>
    </row>
    <row r="74" spans="1:16" ht="15" customHeight="1">
      <c r="A74" s="219"/>
      <c r="B74" s="39"/>
      <c r="C74" s="39"/>
      <c r="D74" s="39"/>
      <c r="E74" s="39"/>
      <c r="F74" s="39"/>
      <c r="G74" s="39"/>
      <c r="H74" s="50"/>
      <c r="I74" s="50"/>
      <c r="J74" s="50"/>
      <c r="K74" s="50"/>
      <c r="L74" s="39"/>
      <c r="M74" s="39"/>
      <c r="N74" s="39"/>
      <c r="O74" s="39"/>
      <c r="P74" s="39"/>
    </row>
    <row r="75" spans="1:16" ht="15" customHeight="1">
      <c r="A75" s="219"/>
      <c r="B75" s="39"/>
      <c r="C75" s="39"/>
      <c r="D75" s="39"/>
      <c r="E75" s="39"/>
      <c r="F75" s="39"/>
      <c r="G75" s="39"/>
      <c r="H75" s="50"/>
      <c r="I75" s="50"/>
      <c r="J75" s="50"/>
      <c r="K75" s="50"/>
      <c r="L75" s="39"/>
      <c r="M75" s="39"/>
      <c r="N75" s="39"/>
      <c r="O75" s="39"/>
      <c r="P75" s="39"/>
    </row>
    <row r="76" spans="1:16" ht="15" customHeight="1">
      <c r="A76" s="219"/>
      <c r="B76" s="39"/>
      <c r="C76" s="39"/>
      <c r="D76" s="39"/>
      <c r="E76" s="39"/>
      <c r="F76" s="39"/>
      <c r="G76" s="39"/>
      <c r="H76" s="50"/>
      <c r="I76" s="50"/>
      <c r="J76" s="50"/>
      <c r="K76" s="50"/>
      <c r="L76" s="39"/>
      <c r="M76" s="39"/>
      <c r="N76" s="39"/>
      <c r="O76" s="39"/>
      <c r="P76" s="39"/>
    </row>
    <row r="77" spans="1:16" ht="15" customHeight="1">
      <c r="A77" s="219"/>
      <c r="B77" s="39"/>
      <c r="C77" s="39"/>
      <c r="D77" s="39"/>
      <c r="E77" s="39"/>
      <c r="F77" s="39"/>
      <c r="G77" s="39"/>
      <c r="H77" s="50"/>
      <c r="I77" s="50"/>
      <c r="J77" s="50"/>
      <c r="K77" s="50"/>
      <c r="L77" s="39"/>
      <c r="M77" s="39"/>
      <c r="N77" s="39"/>
      <c r="O77" s="39"/>
      <c r="P77" s="39"/>
    </row>
    <row r="78" spans="1:16" ht="15" customHeight="1">
      <c r="A78" s="219"/>
      <c r="B78" s="39"/>
      <c r="C78" s="39"/>
      <c r="D78" s="39"/>
      <c r="E78" s="39"/>
      <c r="F78" s="39"/>
      <c r="G78" s="39"/>
      <c r="H78" s="50"/>
      <c r="I78" s="50"/>
      <c r="J78" s="50"/>
      <c r="K78" s="50"/>
      <c r="L78" s="39"/>
      <c r="M78" s="39"/>
      <c r="N78" s="39"/>
      <c r="O78" s="39"/>
      <c r="P78" s="39"/>
    </row>
    <row r="79" spans="1:16" ht="15" customHeight="1">
      <c r="A79" s="219"/>
      <c r="B79" s="39"/>
      <c r="C79" s="39"/>
      <c r="D79" s="39"/>
      <c r="E79" s="39"/>
      <c r="F79" s="39"/>
      <c r="G79" s="39"/>
      <c r="H79" s="50"/>
      <c r="I79" s="50"/>
      <c r="J79" s="50"/>
      <c r="K79" s="50"/>
      <c r="L79" s="39"/>
      <c r="M79" s="39"/>
      <c r="N79" s="39"/>
      <c r="O79" s="39"/>
      <c r="P79" s="39"/>
    </row>
    <row r="80" spans="1:16" ht="15" customHeight="1">
      <c r="A80" s="219"/>
      <c r="B80" s="39"/>
      <c r="C80" s="39"/>
      <c r="D80" s="39"/>
      <c r="E80" s="39"/>
      <c r="F80" s="39"/>
      <c r="G80" s="39"/>
      <c r="H80" s="50"/>
      <c r="I80" s="50"/>
      <c r="J80" s="50"/>
      <c r="K80" s="50"/>
      <c r="L80" s="39"/>
      <c r="M80" s="39"/>
      <c r="N80" s="39"/>
      <c r="O80" s="39"/>
      <c r="P80" s="39"/>
    </row>
    <row r="81" spans="1:16" ht="15" customHeight="1">
      <c r="A81" s="219"/>
      <c r="B81" s="39"/>
      <c r="C81" s="39"/>
      <c r="D81" s="39"/>
      <c r="E81" s="39"/>
      <c r="F81" s="39"/>
      <c r="G81" s="39"/>
      <c r="H81" s="50"/>
      <c r="I81" s="50"/>
      <c r="J81" s="50"/>
      <c r="K81" s="50"/>
      <c r="L81" s="39"/>
      <c r="M81" s="39"/>
      <c r="N81" s="39"/>
      <c r="O81" s="39"/>
      <c r="P81" s="39"/>
    </row>
    <row r="82" spans="1:16" ht="15" customHeight="1">
      <c r="A82" s="219"/>
      <c r="B82" s="39"/>
      <c r="C82" s="39"/>
      <c r="D82" s="39"/>
      <c r="E82" s="39"/>
      <c r="F82" s="39"/>
      <c r="G82" s="39"/>
      <c r="H82" s="50"/>
      <c r="I82" s="50"/>
      <c r="J82" s="50"/>
      <c r="K82" s="50"/>
      <c r="L82" s="39"/>
      <c r="M82" s="39"/>
      <c r="N82" s="39"/>
      <c r="O82" s="39"/>
      <c r="P82" s="39"/>
    </row>
    <row r="83" spans="1:16" ht="15" customHeight="1">
      <c r="A83" s="219"/>
      <c r="B83" s="39"/>
      <c r="C83" s="39"/>
      <c r="D83" s="39"/>
      <c r="E83" s="39"/>
      <c r="F83" s="39"/>
      <c r="G83" s="39"/>
      <c r="H83" s="50"/>
      <c r="I83" s="50"/>
      <c r="J83" s="50"/>
      <c r="K83" s="50"/>
      <c r="L83" s="39"/>
      <c r="M83" s="39"/>
      <c r="N83" s="39"/>
      <c r="O83" s="39"/>
      <c r="P83" s="39"/>
    </row>
    <row r="84" spans="1:16" ht="15" customHeight="1">
      <c r="A84" s="219"/>
      <c r="B84" s="39"/>
      <c r="C84" s="39"/>
      <c r="D84" s="39"/>
      <c r="E84" s="39"/>
      <c r="F84" s="39"/>
      <c r="G84" s="39"/>
      <c r="H84" s="50"/>
      <c r="I84" s="50"/>
      <c r="J84" s="50"/>
      <c r="K84" s="50"/>
      <c r="L84" s="39"/>
      <c r="M84" s="39"/>
      <c r="N84" s="39"/>
      <c r="O84" s="39"/>
      <c r="P84" s="39"/>
    </row>
    <row r="85" spans="1:16" ht="15" customHeight="1">
      <c r="A85" s="219"/>
      <c r="B85" s="39"/>
      <c r="C85" s="39"/>
      <c r="D85" s="39"/>
      <c r="E85" s="39"/>
      <c r="F85" s="39"/>
      <c r="G85" s="39"/>
      <c r="H85" s="50"/>
      <c r="I85" s="50"/>
      <c r="J85" s="50"/>
      <c r="K85" s="50"/>
      <c r="L85" s="39"/>
      <c r="M85" s="39"/>
      <c r="N85" s="39"/>
      <c r="O85" s="39"/>
      <c r="P85" s="39"/>
    </row>
    <row r="86" spans="1:16" ht="15" customHeight="1">
      <c r="A86" s="219"/>
      <c r="B86" s="39"/>
      <c r="C86" s="39"/>
      <c r="D86" s="39"/>
      <c r="E86" s="39"/>
      <c r="F86" s="39"/>
      <c r="G86" s="39"/>
      <c r="H86" s="50"/>
      <c r="I86" s="50"/>
      <c r="J86" s="50"/>
      <c r="K86" s="50"/>
      <c r="L86" s="39"/>
      <c r="M86" s="39"/>
      <c r="N86" s="39"/>
      <c r="O86" s="39"/>
      <c r="P86" s="39"/>
    </row>
    <row r="87" spans="1:16" ht="15" customHeight="1">
      <c r="A87" s="219"/>
      <c r="B87" s="39"/>
      <c r="C87" s="39"/>
      <c r="D87" s="39"/>
      <c r="E87" s="39"/>
      <c r="F87" s="39"/>
      <c r="G87" s="39"/>
      <c r="H87" s="50"/>
      <c r="I87" s="50"/>
      <c r="J87" s="50"/>
      <c r="K87" s="50"/>
      <c r="L87" s="39"/>
      <c r="M87" s="39"/>
      <c r="N87" s="39"/>
      <c r="O87" s="39"/>
      <c r="P87" s="39"/>
    </row>
    <row r="88" spans="1:16" ht="15" customHeight="1">
      <c r="A88" s="219"/>
      <c r="B88" s="39"/>
      <c r="C88" s="39"/>
      <c r="D88" s="39"/>
      <c r="E88" s="39"/>
      <c r="F88" s="39"/>
      <c r="G88" s="39"/>
      <c r="H88" s="50"/>
      <c r="I88" s="50"/>
      <c r="J88" s="50"/>
      <c r="K88" s="50"/>
      <c r="L88" s="39"/>
      <c r="M88" s="39"/>
      <c r="N88" s="39"/>
      <c r="O88" s="39"/>
      <c r="P88" s="39"/>
    </row>
    <row r="89" spans="1:16" ht="15" customHeight="1">
      <c r="A89" s="219"/>
      <c r="B89" s="39"/>
      <c r="C89" s="39"/>
      <c r="D89" s="39"/>
      <c r="E89" s="39"/>
      <c r="F89" s="39"/>
      <c r="G89" s="39"/>
      <c r="H89" s="50"/>
      <c r="I89" s="50"/>
      <c r="J89" s="50"/>
      <c r="K89" s="50"/>
      <c r="L89" s="39"/>
      <c r="M89" s="39"/>
      <c r="N89" s="39"/>
      <c r="O89" s="39"/>
      <c r="P89" s="39"/>
    </row>
    <row r="90" spans="1:16" ht="15" customHeight="1">
      <c r="A90" s="219"/>
      <c r="B90" s="39"/>
      <c r="C90" s="39"/>
      <c r="D90" s="39"/>
      <c r="E90" s="39"/>
      <c r="F90" s="39"/>
      <c r="G90" s="39"/>
      <c r="H90" s="50"/>
      <c r="I90" s="50"/>
      <c r="J90" s="50"/>
      <c r="K90" s="50"/>
      <c r="L90" s="39"/>
      <c r="M90" s="39"/>
      <c r="N90" s="39"/>
      <c r="O90" s="39"/>
      <c r="P90" s="39"/>
    </row>
    <row r="91" spans="1:16" ht="15" customHeight="1">
      <c r="A91" s="219"/>
      <c r="B91" s="39"/>
      <c r="C91" s="39"/>
      <c r="D91" s="39"/>
      <c r="E91" s="39"/>
      <c r="F91" s="39"/>
      <c r="G91" s="39"/>
      <c r="H91" s="50"/>
      <c r="I91" s="50"/>
      <c r="J91" s="50"/>
      <c r="K91" s="50"/>
      <c r="L91" s="39"/>
      <c r="M91" s="39"/>
      <c r="N91" s="39"/>
      <c r="O91" s="39"/>
      <c r="P91" s="39"/>
    </row>
    <row r="92" spans="1:16" ht="15" customHeight="1">
      <c r="A92" s="219"/>
      <c r="B92" s="39"/>
      <c r="C92" s="39"/>
      <c r="D92" s="39"/>
      <c r="E92" s="39"/>
      <c r="F92" s="39"/>
      <c r="G92" s="39"/>
      <c r="H92" s="50"/>
      <c r="I92" s="50"/>
      <c r="J92" s="50"/>
      <c r="K92" s="50"/>
      <c r="L92" s="39"/>
      <c r="M92" s="39"/>
      <c r="N92" s="39"/>
      <c r="O92" s="39"/>
      <c r="P92" s="39"/>
    </row>
    <row r="93" spans="1:16" ht="15" customHeight="1">
      <c r="A93" s="219"/>
      <c r="B93" s="39"/>
      <c r="C93" s="39"/>
      <c r="D93" s="39"/>
      <c r="E93" s="39"/>
      <c r="F93" s="39"/>
      <c r="G93" s="39"/>
      <c r="H93" s="50"/>
      <c r="I93" s="50"/>
      <c r="J93" s="50"/>
      <c r="K93" s="50"/>
      <c r="L93" s="39"/>
      <c r="M93" s="39"/>
      <c r="N93" s="39"/>
      <c r="O93" s="39"/>
      <c r="P93" s="39"/>
    </row>
    <row r="94" spans="1:16" ht="15" customHeight="1">
      <c r="A94" s="219"/>
      <c r="B94" s="39"/>
      <c r="C94" s="39"/>
      <c r="D94" s="39"/>
      <c r="E94" s="39"/>
      <c r="F94" s="39"/>
      <c r="G94" s="39"/>
      <c r="H94" s="50"/>
      <c r="I94" s="50"/>
      <c r="J94" s="50"/>
      <c r="K94" s="50"/>
      <c r="L94" s="39"/>
      <c r="M94" s="39"/>
      <c r="N94" s="39"/>
      <c r="O94" s="39"/>
      <c r="P94" s="39"/>
    </row>
    <row r="95" spans="1:16" ht="15" customHeight="1">
      <c r="A95" s="219"/>
      <c r="B95" s="39"/>
      <c r="C95" s="39"/>
      <c r="D95" s="39"/>
      <c r="E95" s="39"/>
      <c r="F95" s="39"/>
      <c r="G95" s="39"/>
      <c r="H95" s="50"/>
      <c r="I95" s="50"/>
      <c r="J95" s="50"/>
      <c r="K95" s="50"/>
      <c r="L95" s="39"/>
      <c r="M95" s="39"/>
      <c r="N95" s="39"/>
      <c r="O95" s="39"/>
      <c r="P95" s="39"/>
    </row>
    <row r="96" spans="1:16" ht="15" customHeight="1">
      <c r="A96" s="219"/>
      <c r="B96" s="39"/>
      <c r="C96" s="39"/>
      <c r="D96" s="39"/>
      <c r="E96" s="39"/>
      <c r="F96" s="39"/>
      <c r="G96" s="39"/>
      <c r="H96" s="50"/>
      <c r="I96" s="50"/>
      <c r="J96" s="50"/>
      <c r="K96" s="50"/>
      <c r="L96" s="39"/>
      <c r="M96" s="39"/>
      <c r="N96" s="39"/>
      <c r="O96" s="39"/>
      <c r="P96" s="39"/>
    </row>
    <row r="97" spans="1:16" ht="15" customHeight="1">
      <c r="A97" s="219"/>
      <c r="B97" s="39"/>
      <c r="C97" s="39"/>
      <c r="D97" s="39"/>
      <c r="E97" s="39"/>
      <c r="F97" s="39"/>
      <c r="G97" s="39"/>
      <c r="H97" s="50"/>
      <c r="I97" s="50"/>
      <c r="J97" s="50"/>
      <c r="K97" s="50"/>
      <c r="L97" s="39"/>
      <c r="M97" s="39"/>
      <c r="N97" s="39"/>
      <c r="O97" s="39"/>
      <c r="P97" s="39"/>
    </row>
    <row r="98" spans="1:16" ht="15" customHeight="1">
      <c r="A98" s="219"/>
      <c r="B98" s="39"/>
      <c r="C98" s="39"/>
      <c r="D98" s="39"/>
      <c r="E98" s="39"/>
      <c r="F98" s="39"/>
      <c r="G98" s="39"/>
      <c r="H98" s="50"/>
      <c r="I98" s="50"/>
      <c r="J98" s="50"/>
      <c r="K98" s="50"/>
      <c r="L98" s="39"/>
      <c r="M98" s="39"/>
      <c r="N98" s="39"/>
      <c r="O98" s="39"/>
      <c r="P98" s="39"/>
    </row>
    <row r="99" spans="1:16" ht="15" customHeight="1">
      <c r="A99" s="219"/>
      <c r="B99" s="39"/>
      <c r="C99" s="39"/>
      <c r="D99" s="39"/>
      <c r="E99" s="39"/>
      <c r="F99" s="39"/>
      <c r="G99" s="39"/>
      <c r="H99" s="50"/>
      <c r="I99" s="50"/>
      <c r="J99" s="50"/>
      <c r="K99" s="50"/>
      <c r="L99" s="39"/>
      <c r="M99" s="39"/>
      <c r="N99" s="39"/>
      <c r="O99" s="39"/>
      <c r="P99" s="39"/>
    </row>
    <row r="100" spans="1:16" ht="15" customHeight="1">
      <c r="A100" s="219"/>
      <c r="B100" s="39"/>
      <c r="C100" s="39"/>
      <c r="D100" s="39"/>
      <c r="E100" s="39"/>
      <c r="F100" s="39"/>
      <c r="G100" s="39"/>
      <c r="H100" s="50"/>
      <c r="I100" s="50"/>
      <c r="J100" s="50"/>
      <c r="K100" s="50"/>
      <c r="L100" s="39"/>
      <c r="M100" s="39"/>
      <c r="N100" s="39"/>
      <c r="O100" s="39"/>
      <c r="P100" s="39"/>
    </row>
    <row r="101" spans="1:16" ht="15" customHeight="1">
      <c r="A101" s="219"/>
      <c r="B101" s="39"/>
      <c r="C101" s="39"/>
      <c r="D101" s="39"/>
      <c r="E101" s="39"/>
      <c r="F101" s="39"/>
      <c r="G101" s="39"/>
      <c r="H101" s="50"/>
      <c r="I101" s="50"/>
      <c r="J101" s="50"/>
      <c r="K101" s="50"/>
      <c r="L101" s="39"/>
      <c r="M101" s="39"/>
      <c r="N101" s="39"/>
      <c r="O101" s="39"/>
      <c r="P101" s="39"/>
    </row>
    <row r="102" spans="1:16" ht="15" customHeight="1">
      <c r="A102" s="219"/>
      <c r="B102" s="39"/>
      <c r="C102" s="39"/>
      <c r="D102" s="39"/>
      <c r="E102" s="39"/>
      <c r="F102" s="39"/>
      <c r="G102" s="39"/>
      <c r="H102" s="50"/>
      <c r="I102" s="50"/>
      <c r="J102" s="50"/>
      <c r="K102" s="50"/>
      <c r="L102" s="39"/>
      <c r="M102" s="39"/>
      <c r="N102" s="39"/>
      <c r="O102" s="39"/>
      <c r="P102" s="39"/>
    </row>
    <row r="103" spans="1:16" ht="15" customHeight="1">
      <c r="A103" s="219"/>
      <c r="B103" s="39"/>
      <c r="C103" s="39"/>
      <c r="D103" s="39"/>
      <c r="E103" s="39"/>
      <c r="F103" s="39"/>
      <c r="G103" s="39"/>
      <c r="H103" s="50"/>
      <c r="I103" s="50"/>
      <c r="J103" s="50"/>
      <c r="K103" s="50"/>
      <c r="L103" s="39"/>
      <c r="M103" s="39"/>
      <c r="N103" s="39"/>
      <c r="O103" s="39"/>
      <c r="P103" s="39"/>
    </row>
    <row r="104" spans="1:16" ht="15" customHeight="1">
      <c r="A104" s="219"/>
      <c r="B104" s="39"/>
      <c r="C104" s="39"/>
      <c r="D104" s="39"/>
      <c r="E104" s="39"/>
      <c r="F104" s="39"/>
      <c r="G104" s="39"/>
      <c r="H104" s="50"/>
      <c r="I104" s="50"/>
      <c r="J104" s="50"/>
      <c r="K104" s="50"/>
      <c r="L104" s="39"/>
      <c r="M104" s="39"/>
      <c r="N104" s="39"/>
      <c r="O104" s="39"/>
      <c r="P104" s="39"/>
    </row>
    <row r="105" spans="1:16" ht="15" customHeight="1">
      <c r="A105" s="219"/>
      <c r="B105" s="39"/>
      <c r="C105" s="39"/>
      <c r="D105" s="39"/>
      <c r="E105" s="39"/>
      <c r="F105" s="39"/>
      <c r="G105" s="39"/>
      <c r="H105" s="50"/>
      <c r="I105" s="50"/>
      <c r="J105" s="50"/>
      <c r="K105" s="50"/>
      <c r="L105" s="39"/>
      <c r="M105" s="39"/>
      <c r="N105" s="39"/>
      <c r="O105" s="39"/>
      <c r="P105" s="39"/>
    </row>
    <row r="106" spans="1:16" ht="15" customHeight="1">
      <c r="A106" s="219"/>
      <c r="B106" s="39"/>
      <c r="C106" s="39"/>
      <c r="D106" s="39"/>
      <c r="E106" s="39"/>
      <c r="F106" s="39"/>
      <c r="G106" s="39"/>
      <c r="H106" s="50"/>
      <c r="I106" s="50"/>
      <c r="J106" s="50"/>
      <c r="K106" s="50"/>
      <c r="L106" s="39"/>
      <c r="M106" s="39"/>
      <c r="N106" s="39"/>
      <c r="O106" s="39"/>
      <c r="P106" s="39"/>
    </row>
    <row r="107" spans="1:16" ht="15" customHeight="1">
      <c r="A107" s="219"/>
      <c r="B107" s="39"/>
      <c r="C107" s="39"/>
      <c r="D107" s="39"/>
      <c r="E107" s="39"/>
      <c r="F107" s="39"/>
      <c r="G107" s="39"/>
      <c r="H107" s="50"/>
      <c r="I107" s="50"/>
      <c r="J107" s="50"/>
      <c r="K107" s="50"/>
      <c r="L107" s="39"/>
      <c r="M107" s="39"/>
      <c r="N107" s="39"/>
      <c r="O107" s="39"/>
      <c r="P107" s="39"/>
    </row>
    <row r="108" spans="1:16" ht="15" customHeight="1">
      <c r="A108" s="219"/>
      <c r="B108" s="39"/>
      <c r="C108" s="39"/>
      <c r="D108" s="39"/>
      <c r="E108" s="39"/>
      <c r="F108" s="39"/>
      <c r="G108" s="39"/>
      <c r="H108" s="50"/>
      <c r="I108" s="50"/>
      <c r="J108" s="50"/>
      <c r="K108" s="50"/>
      <c r="L108" s="39"/>
      <c r="M108" s="39"/>
      <c r="N108" s="39"/>
      <c r="O108" s="39"/>
      <c r="P108" s="39"/>
    </row>
    <row r="109" spans="1:16" ht="15" customHeight="1">
      <c r="A109" s="219"/>
      <c r="B109" s="39"/>
      <c r="C109" s="39"/>
      <c r="D109" s="39"/>
      <c r="E109" s="39"/>
      <c r="F109" s="39"/>
      <c r="G109" s="39"/>
      <c r="H109" s="50"/>
      <c r="I109" s="50"/>
      <c r="J109" s="50"/>
      <c r="K109" s="50"/>
      <c r="L109" s="39"/>
      <c r="M109" s="39"/>
      <c r="N109" s="39"/>
      <c r="O109" s="39"/>
      <c r="P109" s="39"/>
    </row>
    <row r="110" spans="1:16" ht="15" customHeight="1">
      <c r="A110" s="219"/>
      <c r="B110" s="39"/>
      <c r="C110" s="39"/>
      <c r="D110" s="39"/>
      <c r="E110" s="39"/>
      <c r="F110" s="39"/>
      <c r="G110" s="39"/>
      <c r="H110" s="50"/>
      <c r="I110" s="50"/>
      <c r="J110" s="50"/>
      <c r="K110" s="50"/>
      <c r="L110" s="39"/>
      <c r="M110" s="39"/>
      <c r="N110" s="39"/>
      <c r="O110" s="39"/>
      <c r="P110" s="39"/>
    </row>
    <row r="111" spans="1:16" ht="15" customHeight="1">
      <c r="A111" s="219"/>
      <c r="B111" s="39"/>
      <c r="C111" s="39"/>
      <c r="D111" s="39"/>
      <c r="E111" s="39"/>
      <c r="F111" s="39"/>
      <c r="G111" s="39"/>
      <c r="H111" s="50"/>
      <c r="I111" s="50"/>
      <c r="J111" s="50"/>
      <c r="K111" s="50"/>
      <c r="L111" s="39"/>
      <c r="M111" s="39"/>
      <c r="N111" s="39"/>
      <c r="O111" s="39"/>
      <c r="P111" s="39"/>
    </row>
    <row r="112" spans="1:16" ht="15" customHeight="1">
      <c r="A112" s="219"/>
      <c r="B112" s="39"/>
      <c r="C112" s="39"/>
      <c r="D112" s="39"/>
      <c r="E112" s="39"/>
      <c r="F112" s="39"/>
      <c r="G112" s="39"/>
      <c r="H112" s="50"/>
      <c r="I112" s="50"/>
      <c r="J112" s="50"/>
      <c r="K112" s="50"/>
      <c r="L112" s="39"/>
      <c r="M112" s="39"/>
      <c r="N112" s="39"/>
      <c r="O112" s="39"/>
      <c r="P112" s="39"/>
    </row>
  </sheetData>
  <mergeCells count="6">
    <mergeCell ref="H4:K4"/>
    <mergeCell ref="H3:O3"/>
    <mergeCell ref="H2:M2"/>
    <mergeCell ref="A1:O1"/>
    <mergeCell ref="B2:G2"/>
    <mergeCell ref="B3:G3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3F668-AC38-4C7A-9D8C-A66FFC3023BD}">
  <sheetPr>
    <tabColor theme="5" tint="0.79998168889431442"/>
  </sheetPr>
  <dimension ref="A1:AE10"/>
  <sheetViews>
    <sheetView zoomScale="58" workbookViewId="0">
      <pane ySplit="6" topLeftCell="A7" activePane="bottomLeft" state="frozen"/>
      <selection pane="bottomLeft" activeCell="H5" sqref="H5"/>
    </sheetView>
  </sheetViews>
  <sheetFormatPr defaultColWidth="17.28515625" defaultRowHeight="15" customHeight="1"/>
  <cols>
    <col min="1" max="1" width="14.28515625" style="39" customWidth="1"/>
    <col min="2" max="2" width="35.7109375" style="39" customWidth="1"/>
    <col min="3" max="3" width="21.140625" style="39" customWidth="1"/>
    <col min="4" max="4" width="11.140625" style="39" customWidth="1"/>
    <col min="5" max="5" width="14" style="39" customWidth="1"/>
    <col min="6" max="6" width="10.7109375" style="39" customWidth="1"/>
    <col min="7" max="7" width="30.42578125" style="39" customWidth="1"/>
    <col min="8" max="9" width="15.5703125" style="39" customWidth="1"/>
    <col min="10" max="10" width="12.85546875" style="39" customWidth="1"/>
    <col min="11" max="11" width="13.7109375" style="39" customWidth="1"/>
    <col min="12" max="12" width="20.42578125" style="39" customWidth="1"/>
    <col min="13" max="13" width="25.140625" style="39" customWidth="1"/>
    <col min="14" max="14" width="27.42578125" style="39" customWidth="1"/>
    <col min="15" max="15" width="48.42578125" style="39" customWidth="1"/>
    <col min="16" max="16384" width="17.28515625" style="39"/>
  </cols>
  <sheetData>
    <row r="1" spans="1:31" ht="28.5" customHeight="1">
      <c r="A1" s="295" t="s">
        <v>107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31" ht="17.25" customHeight="1">
      <c r="A2" s="40" t="s">
        <v>62</v>
      </c>
      <c r="B2" s="293" t="s">
        <v>94</v>
      </c>
      <c r="C2" s="322"/>
      <c r="D2" s="322"/>
      <c r="E2" s="322"/>
      <c r="F2" s="322"/>
      <c r="G2" s="322"/>
      <c r="H2" s="291"/>
      <c r="I2" s="323"/>
      <c r="J2" s="323"/>
      <c r="K2" s="323"/>
      <c r="L2" s="323"/>
      <c r="M2" s="323"/>
      <c r="N2" s="41" t="s">
        <v>65</v>
      </c>
      <c r="O2" s="42" t="s">
        <v>95</v>
      </c>
    </row>
    <row r="3" spans="1:31" ht="17.25" customHeight="1">
      <c r="A3" s="43" t="s">
        <v>67</v>
      </c>
      <c r="B3" s="294" t="s">
        <v>68</v>
      </c>
      <c r="C3" s="323"/>
      <c r="D3" s="323"/>
      <c r="E3" s="323"/>
      <c r="F3" s="323"/>
      <c r="G3" s="323"/>
      <c r="H3" s="290" t="s">
        <v>96</v>
      </c>
      <c r="I3" s="323"/>
      <c r="J3" s="323"/>
      <c r="K3" s="323"/>
      <c r="L3" s="323"/>
      <c r="M3" s="323"/>
      <c r="N3" s="323"/>
      <c r="O3" s="324"/>
    </row>
    <row r="4" spans="1:31" ht="51" customHeight="1">
      <c r="A4" s="44" t="s">
        <v>108</v>
      </c>
      <c r="B4" s="44" t="s">
        <v>109</v>
      </c>
      <c r="C4" s="44" t="s">
        <v>110</v>
      </c>
      <c r="D4" s="45" t="s">
        <v>111</v>
      </c>
      <c r="E4" s="45" t="s">
        <v>73</v>
      </c>
      <c r="F4" s="44" t="s">
        <v>74</v>
      </c>
      <c r="G4" s="44" t="s">
        <v>112</v>
      </c>
      <c r="H4" s="280" t="s">
        <v>100</v>
      </c>
      <c r="I4" s="281"/>
      <c r="J4" s="281"/>
      <c r="K4" s="282"/>
      <c r="L4" s="44" t="s">
        <v>113</v>
      </c>
      <c r="M4" s="44" t="s">
        <v>114</v>
      </c>
      <c r="N4" s="46" t="s">
        <v>115</v>
      </c>
      <c r="O4" s="47" t="s">
        <v>16</v>
      </c>
    </row>
    <row r="5" spans="1:31" ht="16.5" customHeight="1">
      <c r="A5" s="48" t="s">
        <v>17</v>
      </c>
      <c r="B5" s="49"/>
      <c r="C5" s="49"/>
      <c r="D5" s="221">
        <f>SUM(Table12[Metres])</f>
        <v>0</v>
      </c>
      <c r="E5" s="221">
        <f>SUM(Table12['# in Party])</f>
        <v>0</v>
      </c>
      <c r="F5" s="49"/>
      <c r="G5" s="49"/>
      <c r="H5" s="222">
        <f>SUM(Table12[Recreation])</f>
        <v>0</v>
      </c>
      <c r="I5" s="222">
        <f>SUM(Table12[Participant])</f>
        <v>0</v>
      </c>
      <c r="J5" s="222">
        <f>SUM(Table12[Leading])</f>
        <v>0</v>
      </c>
      <c r="K5" s="222">
        <f>SUM(Table12[Teaching])</f>
        <v>0</v>
      </c>
      <c r="L5" s="49"/>
      <c r="M5" s="49"/>
      <c r="N5" s="49"/>
      <c r="O5" s="49"/>
    </row>
    <row r="6" spans="1:31" ht="15" customHeight="1">
      <c r="A6" s="52" t="s">
        <v>3</v>
      </c>
      <c r="B6" s="52" t="s">
        <v>18</v>
      </c>
      <c r="C6" s="52" t="s">
        <v>5</v>
      </c>
      <c r="D6" s="51" t="s">
        <v>116</v>
      </c>
      <c r="E6" s="52" t="s">
        <v>82</v>
      </c>
      <c r="F6" s="52" t="s">
        <v>74</v>
      </c>
      <c r="G6" s="52" t="s">
        <v>104</v>
      </c>
      <c r="H6" s="52" t="s">
        <v>48</v>
      </c>
      <c r="I6" s="52" t="s">
        <v>50</v>
      </c>
      <c r="J6" s="52" t="s">
        <v>51</v>
      </c>
      <c r="K6" s="52" t="s">
        <v>52</v>
      </c>
      <c r="L6" s="39" t="s">
        <v>105</v>
      </c>
      <c r="M6" s="39" t="s">
        <v>85</v>
      </c>
      <c r="N6" s="39" t="s">
        <v>106</v>
      </c>
      <c r="O6" s="39" t="s">
        <v>22</v>
      </c>
      <c r="AC6" s="52"/>
      <c r="AD6" s="52"/>
      <c r="AE6" s="52"/>
    </row>
    <row r="7" spans="1:31" ht="15" customHeight="1">
      <c r="A7" s="52"/>
      <c r="B7" s="52"/>
      <c r="C7" s="52"/>
      <c r="D7" s="51"/>
      <c r="E7" s="52"/>
      <c r="F7" s="52"/>
      <c r="G7" s="52"/>
      <c r="H7" s="52"/>
      <c r="I7" s="52"/>
      <c r="J7" s="52"/>
      <c r="K7" s="52"/>
      <c r="AC7" s="52"/>
      <c r="AD7" s="52"/>
      <c r="AE7" s="52"/>
    </row>
    <row r="8" spans="1:31" ht="15" customHeight="1">
      <c r="A8" s="52"/>
      <c r="B8" s="52"/>
      <c r="C8" s="52"/>
      <c r="D8" s="51"/>
      <c r="E8" s="52"/>
      <c r="F8" s="52"/>
      <c r="G8" s="52"/>
      <c r="H8" s="52"/>
      <c r="I8" s="52"/>
      <c r="J8" s="52"/>
      <c r="K8" s="52"/>
      <c r="AC8" s="52"/>
      <c r="AD8" s="52"/>
      <c r="AE8" s="52"/>
    </row>
    <row r="9" spans="1:31" ht="15" customHeight="1">
      <c r="A9" s="52"/>
      <c r="B9" s="52"/>
      <c r="C9" s="52"/>
      <c r="D9" s="51"/>
      <c r="E9" s="52"/>
      <c r="F9" s="52"/>
      <c r="G9" s="52"/>
      <c r="H9" s="52"/>
      <c r="I9" s="52"/>
      <c r="J9" s="52"/>
      <c r="K9" s="52"/>
      <c r="Q9" s="52"/>
      <c r="R9" s="52"/>
      <c r="S9" s="52"/>
      <c r="T9" s="52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</row>
    <row r="10" spans="1:31" ht="15" customHeight="1">
      <c r="A10" s="52"/>
      <c r="B10" s="52"/>
      <c r="C10" s="52"/>
      <c r="D10" s="51"/>
      <c r="E10" s="52"/>
      <c r="F10" s="52"/>
      <c r="G10" s="52"/>
      <c r="H10" s="52"/>
      <c r="I10" s="52"/>
      <c r="J10" s="52"/>
      <c r="K10" s="52"/>
    </row>
  </sheetData>
  <mergeCells count="6">
    <mergeCell ref="H4:K4"/>
    <mergeCell ref="A1:O1"/>
    <mergeCell ref="B2:G2"/>
    <mergeCell ref="H2:M2"/>
    <mergeCell ref="B3:G3"/>
    <mergeCell ref="H3:O3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00"/>
    <outlinePr summaryBelow="0" summaryRight="0"/>
  </sheetPr>
  <dimension ref="A1:U31"/>
  <sheetViews>
    <sheetView zoomScale="66" workbookViewId="0">
      <pane ySplit="6" topLeftCell="A7" activePane="bottomLeft" state="frozen"/>
      <selection pane="bottomLeft" activeCell="G5" sqref="G5:J5"/>
    </sheetView>
  </sheetViews>
  <sheetFormatPr defaultColWidth="17.28515625" defaultRowHeight="15" customHeight="1"/>
  <cols>
    <col min="1" max="1" width="13" style="136" customWidth="1"/>
    <col min="2" max="2" width="21.28515625" customWidth="1"/>
    <col min="3" max="3" width="15.5703125" customWidth="1"/>
    <col min="4" max="4" width="10.85546875" customWidth="1"/>
    <col min="5" max="5" width="11.85546875" customWidth="1"/>
    <col min="6" max="6" width="8.85546875" customWidth="1"/>
    <col min="7" max="7" width="12.7109375" customWidth="1"/>
    <col min="8" max="8" width="12.85546875" customWidth="1"/>
    <col min="9" max="9" width="12.140625" customWidth="1"/>
    <col min="10" max="10" width="11.5703125" customWidth="1"/>
    <col min="11" max="11" width="22.7109375" customWidth="1"/>
    <col min="12" max="12" width="27.7109375" customWidth="1"/>
    <col min="13" max="13" width="27.42578125" customWidth="1"/>
    <col min="14" max="14" width="50.140625" customWidth="1"/>
  </cols>
  <sheetData>
    <row r="1" spans="1:19" ht="27.75" customHeight="1">
      <c r="A1" s="296" t="s">
        <v>117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9" ht="17.25" customHeight="1">
      <c r="A2" s="162" t="s">
        <v>62</v>
      </c>
      <c r="B2" s="297" t="s">
        <v>94</v>
      </c>
      <c r="C2" s="317"/>
      <c r="D2" s="317"/>
      <c r="E2" s="317"/>
      <c r="F2" s="317"/>
      <c r="G2" s="298"/>
      <c r="H2" s="321"/>
      <c r="I2" s="321"/>
      <c r="J2" s="321"/>
      <c r="K2" s="321"/>
      <c r="L2" s="321"/>
      <c r="M2" s="109" t="s">
        <v>65</v>
      </c>
      <c r="N2" s="21"/>
    </row>
    <row r="3" spans="1:19" ht="16.5" customHeight="1">
      <c r="A3" s="162" t="s">
        <v>67</v>
      </c>
      <c r="B3" s="289" t="s">
        <v>68</v>
      </c>
      <c r="C3" s="321"/>
      <c r="D3" s="321"/>
      <c r="E3" s="321"/>
      <c r="F3" s="321"/>
      <c r="G3" s="300" t="s">
        <v>118</v>
      </c>
      <c r="H3" s="321"/>
      <c r="I3" s="321"/>
      <c r="J3" s="321"/>
      <c r="K3" s="321"/>
      <c r="L3" s="327"/>
      <c r="M3" s="299"/>
      <c r="N3" s="317"/>
    </row>
    <row r="4" spans="1:19" ht="45.75" customHeight="1">
      <c r="A4" s="150" t="s">
        <v>10</v>
      </c>
      <c r="B4" s="3" t="s">
        <v>119</v>
      </c>
      <c r="C4" s="3" t="s">
        <v>120</v>
      </c>
      <c r="D4" s="3" t="s">
        <v>116</v>
      </c>
      <c r="E4" s="3" t="s">
        <v>73</v>
      </c>
      <c r="F4" s="3" t="s">
        <v>74</v>
      </c>
      <c r="G4" s="280" t="s">
        <v>100</v>
      </c>
      <c r="H4" s="281"/>
      <c r="I4" s="281"/>
      <c r="J4" s="282"/>
      <c r="K4" s="3" t="s">
        <v>77</v>
      </c>
      <c r="L4" s="3" t="s">
        <v>78</v>
      </c>
      <c r="M4" s="4" t="s">
        <v>101</v>
      </c>
      <c r="N4" s="6" t="s">
        <v>16</v>
      </c>
    </row>
    <row r="5" spans="1:19" ht="16.5" customHeight="1">
      <c r="A5" s="151" t="s">
        <v>17</v>
      </c>
      <c r="B5" s="12"/>
      <c r="C5" s="12"/>
      <c r="D5" s="160">
        <f>SUM(Table5[Metres])</f>
        <v>0</v>
      </c>
      <c r="E5" s="160">
        <f>SUM(Table5['# in party])</f>
        <v>0</v>
      </c>
      <c r="F5" s="12"/>
      <c r="G5" s="161">
        <f>SUM(Table5[Recreation])</f>
        <v>0</v>
      </c>
      <c r="H5" s="161">
        <f>SUM(Table5[Participant])</f>
        <v>0</v>
      </c>
      <c r="I5" s="161">
        <f>SUM(Table5[Leading])</f>
        <v>0</v>
      </c>
      <c r="J5" s="161">
        <f>SUM(Table5[Teaching])</f>
        <v>0</v>
      </c>
      <c r="K5" s="12"/>
      <c r="L5" s="12"/>
      <c r="M5" s="12"/>
      <c r="N5" s="12"/>
      <c r="S5" s="30"/>
    </row>
    <row r="6" spans="1:19" ht="15" customHeight="1">
      <c r="A6" s="163" t="s">
        <v>3</v>
      </c>
      <c r="B6" s="156" t="s">
        <v>18</v>
      </c>
      <c r="C6" s="156" t="s">
        <v>5</v>
      </c>
      <c r="D6" s="156" t="s">
        <v>116</v>
      </c>
      <c r="E6" s="156" t="s">
        <v>121</v>
      </c>
      <c r="F6" s="156" t="s">
        <v>74</v>
      </c>
      <c r="G6" s="156" t="s">
        <v>48</v>
      </c>
      <c r="H6" s="156" t="s">
        <v>50</v>
      </c>
      <c r="I6" s="156" t="s">
        <v>51</v>
      </c>
      <c r="J6" s="156" t="s">
        <v>52</v>
      </c>
      <c r="K6" s="156" t="s">
        <v>105</v>
      </c>
      <c r="L6" s="156" t="s">
        <v>85</v>
      </c>
      <c r="M6" s="156" t="s">
        <v>86</v>
      </c>
      <c r="N6" s="157" t="s">
        <v>22</v>
      </c>
    </row>
    <row r="7" spans="1:19" ht="15" customHeight="1">
      <c r="A7" s="134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29"/>
      <c r="N7" s="112"/>
      <c r="O7" s="37"/>
      <c r="P7" s="34"/>
      <c r="Q7" s="34"/>
      <c r="R7" s="34"/>
      <c r="S7" s="34"/>
    </row>
    <row r="8" spans="1:19" ht="15" customHeight="1">
      <c r="A8" s="134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29"/>
      <c r="N8" s="112"/>
      <c r="O8" s="37"/>
      <c r="P8" s="34"/>
      <c r="Q8" s="34"/>
      <c r="R8" s="34"/>
      <c r="S8" s="34"/>
    </row>
    <row r="9" spans="1:19" ht="15" customHeight="1">
      <c r="A9" s="134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84"/>
      <c r="N9" s="154"/>
      <c r="O9" s="37"/>
      <c r="P9" s="34"/>
      <c r="Q9" s="34"/>
      <c r="R9" s="34"/>
      <c r="S9" s="34"/>
    </row>
    <row r="10" spans="1:19" ht="15" customHeight="1">
      <c r="A10" s="1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84"/>
      <c r="N10" s="154"/>
      <c r="O10" s="37"/>
      <c r="P10" s="34"/>
      <c r="Q10" s="34"/>
      <c r="R10" s="34"/>
      <c r="S10" s="34"/>
    </row>
    <row r="11" spans="1:19" ht="15" customHeight="1">
      <c r="A11" s="134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84"/>
      <c r="N11" s="154"/>
      <c r="O11" s="37"/>
      <c r="P11" s="34"/>
      <c r="Q11" s="34"/>
      <c r="R11" s="34"/>
      <c r="S11" s="34"/>
    </row>
    <row r="12" spans="1:19" ht="15" customHeight="1">
      <c r="A12" s="134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84"/>
      <c r="N12" s="154"/>
      <c r="O12" s="37"/>
      <c r="P12" s="34"/>
      <c r="Q12" s="34"/>
      <c r="R12" s="34"/>
      <c r="S12" s="34"/>
    </row>
    <row r="13" spans="1:19" ht="15" customHeight="1">
      <c r="A13" s="134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88"/>
      <c r="N13" s="155"/>
      <c r="O13" s="68"/>
      <c r="P13" s="68"/>
      <c r="Q13" s="68"/>
      <c r="R13" s="68"/>
      <c r="S13" s="68"/>
    </row>
    <row r="14" spans="1:19" ht="15" customHeight="1">
      <c r="A14" s="134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84"/>
      <c r="N14" s="154"/>
      <c r="O14" s="37"/>
      <c r="P14" s="34"/>
      <c r="Q14" s="34"/>
      <c r="R14" s="34"/>
      <c r="S14" s="34"/>
    </row>
    <row r="15" spans="1:19" ht="15" customHeight="1">
      <c r="A15" s="134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84"/>
      <c r="N15" s="154"/>
      <c r="O15" s="37"/>
      <c r="P15" s="34"/>
      <c r="Q15" s="34"/>
      <c r="R15" s="34"/>
      <c r="S15" s="34"/>
    </row>
    <row r="16" spans="1:19" ht="15" customHeight="1">
      <c r="A16" s="135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58"/>
      <c r="N16" s="159"/>
      <c r="O16" s="37"/>
      <c r="P16" s="34"/>
      <c r="Q16" s="34"/>
      <c r="R16" s="34"/>
      <c r="S16" s="34"/>
    </row>
    <row r="17" spans="13:21" ht="15" customHeight="1">
      <c r="M17" s="37"/>
      <c r="N17" s="37"/>
      <c r="O17" s="37"/>
      <c r="P17" s="34"/>
      <c r="Q17" s="34"/>
      <c r="R17" s="34"/>
      <c r="S17" s="34"/>
    </row>
    <row r="18" spans="13:21" ht="15" customHeight="1">
      <c r="M18" s="37"/>
      <c r="N18" s="37"/>
      <c r="O18" s="37"/>
      <c r="P18" s="34"/>
      <c r="Q18" s="34"/>
      <c r="R18" s="34"/>
      <c r="S18" s="34"/>
    </row>
    <row r="19" spans="13:21" ht="15" customHeight="1">
      <c r="M19" s="37"/>
      <c r="N19" s="37"/>
      <c r="O19" s="37"/>
      <c r="P19" s="34"/>
      <c r="Q19" s="34"/>
      <c r="R19" s="34"/>
      <c r="S19" s="34"/>
    </row>
    <row r="20" spans="13:21" ht="15" customHeight="1">
      <c r="M20" s="37"/>
      <c r="N20" s="37"/>
      <c r="O20" s="37"/>
      <c r="P20" s="34"/>
      <c r="Q20" s="34"/>
      <c r="R20" s="34"/>
      <c r="S20" s="34"/>
    </row>
    <row r="21" spans="13:21" ht="15" customHeight="1">
      <c r="M21" s="37"/>
      <c r="N21" s="37"/>
      <c r="O21" s="37"/>
      <c r="P21" s="34"/>
      <c r="Q21" s="34"/>
      <c r="R21" s="34"/>
      <c r="S21" s="34"/>
    </row>
    <row r="22" spans="13:21" ht="15" customHeight="1">
      <c r="M22" s="37"/>
      <c r="N22" s="37"/>
      <c r="O22" s="37"/>
      <c r="P22" s="34"/>
      <c r="Q22" s="34"/>
      <c r="R22" s="34"/>
      <c r="S22" s="34"/>
    </row>
    <row r="23" spans="13:21" ht="15" customHeight="1">
      <c r="N23" s="37"/>
      <c r="O23" s="37"/>
      <c r="P23" s="37"/>
      <c r="Q23" s="37"/>
      <c r="R23" s="34"/>
      <c r="S23" s="34"/>
      <c r="T23" s="34"/>
      <c r="U23" s="34"/>
    </row>
    <row r="24" spans="13:21" ht="15" customHeight="1">
      <c r="N24" s="37"/>
      <c r="O24" s="37"/>
      <c r="P24" s="37"/>
      <c r="Q24" s="37"/>
      <c r="R24" s="34"/>
      <c r="S24" s="34"/>
      <c r="T24" s="34"/>
      <c r="U24" s="34"/>
    </row>
    <row r="25" spans="13:21" ht="15" customHeight="1">
      <c r="N25" s="37"/>
      <c r="O25" s="30"/>
      <c r="P25" s="30"/>
      <c r="Q25" s="30"/>
      <c r="R25" s="30"/>
      <c r="S25" s="30"/>
      <c r="T25" s="30"/>
      <c r="U25" s="30"/>
    </row>
    <row r="26" spans="13:21" ht="15" customHeight="1">
      <c r="N26" s="37"/>
      <c r="O26" s="30"/>
      <c r="P26" s="30"/>
      <c r="Q26" s="30"/>
      <c r="R26" s="30"/>
      <c r="S26" s="30"/>
      <c r="T26" s="30"/>
      <c r="U26" s="30"/>
    </row>
    <row r="27" spans="13:21" ht="15" customHeight="1">
      <c r="N27" s="37"/>
      <c r="O27" s="30"/>
      <c r="P27" s="30"/>
      <c r="Q27" s="30"/>
      <c r="R27" s="30"/>
      <c r="S27" s="30"/>
      <c r="T27" s="30"/>
      <c r="U27" s="30"/>
    </row>
    <row r="28" spans="13:21" ht="15" customHeight="1">
      <c r="N28" s="37"/>
    </row>
    <row r="29" spans="13:21" ht="15" customHeight="1">
      <c r="N29" s="30"/>
    </row>
    <row r="30" spans="13:21" ht="15" customHeight="1">
      <c r="N30" s="30"/>
    </row>
    <row r="31" spans="13:21" ht="15" customHeight="1">
      <c r="N31" s="30"/>
    </row>
  </sheetData>
  <mergeCells count="7">
    <mergeCell ref="A1:N1"/>
    <mergeCell ref="B2:F2"/>
    <mergeCell ref="B3:F3"/>
    <mergeCell ref="G4:J4"/>
    <mergeCell ref="G2:L2"/>
    <mergeCell ref="M3:N3"/>
    <mergeCell ref="G3:L3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28DAE-A9D4-4C78-95E8-6DF5A8423E64}">
  <sheetPr>
    <tabColor theme="4" tint="0.59999389629810485"/>
  </sheetPr>
  <dimension ref="A1:AB296"/>
  <sheetViews>
    <sheetView zoomScale="60" workbookViewId="0">
      <pane ySplit="6" topLeftCell="A7" activePane="bottomLeft" state="frozen"/>
      <selection pane="bottomLeft" activeCell="A7" sqref="A7"/>
    </sheetView>
  </sheetViews>
  <sheetFormatPr defaultColWidth="17.28515625" defaultRowHeight="15" customHeight="1"/>
  <cols>
    <col min="1" max="1" width="13.140625" style="175" customWidth="1"/>
    <col min="2" max="2" width="32" customWidth="1"/>
    <col min="3" max="3" width="13.42578125" customWidth="1"/>
    <col min="4" max="4" width="10.42578125" customWidth="1"/>
    <col min="5" max="5" width="8.42578125" customWidth="1"/>
    <col min="6" max="6" width="9.42578125" customWidth="1"/>
    <col min="7" max="7" width="7.7109375" customWidth="1"/>
    <col min="8" max="8" width="27.28515625" customWidth="1"/>
    <col min="9" max="9" width="12.5703125" customWidth="1"/>
    <col min="10" max="10" width="13.28515625" customWidth="1"/>
    <col min="11" max="11" width="11.28515625" customWidth="1"/>
    <col min="12" max="12" width="11.5703125" customWidth="1"/>
    <col min="13" max="13" width="22.7109375" customWidth="1"/>
    <col min="14" max="14" width="27.7109375" customWidth="1"/>
    <col min="15" max="15" width="27.42578125" customWidth="1"/>
    <col min="16" max="16" width="49.7109375" customWidth="1"/>
  </cols>
  <sheetData>
    <row r="1" spans="1:28" ht="25.5" customHeight="1">
      <c r="A1" s="301" t="s">
        <v>122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</row>
    <row r="2" spans="1:28" ht="14.25" customHeight="1">
      <c r="A2" s="169" t="s">
        <v>62</v>
      </c>
      <c r="B2" s="297" t="s">
        <v>94</v>
      </c>
      <c r="C2" s="317"/>
      <c r="D2" s="317"/>
      <c r="E2" s="317"/>
      <c r="F2" s="317"/>
      <c r="G2" s="317"/>
      <c r="H2" s="317"/>
      <c r="I2" s="298"/>
      <c r="J2" s="321"/>
      <c r="K2" s="321"/>
      <c r="L2" s="321"/>
      <c r="M2" s="321"/>
      <c r="N2" s="321"/>
      <c r="O2" s="109" t="s">
        <v>65</v>
      </c>
      <c r="P2" s="21"/>
    </row>
    <row r="3" spans="1:28" ht="15" customHeight="1">
      <c r="A3" s="169" t="s">
        <v>67</v>
      </c>
      <c r="B3" s="289" t="s">
        <v>68</v>
      </c>
      <c r="C3" s="329"/>
      <c r="D3" s="329"/>
      <c r="E3" s="321"/>
      <c r="F3" s="321"/>
      <c r="G3" s="321"/>
      <c r="H3" s="321"/>
      <c r="I3" s="300" t="s">
        <v>96</v>
      </c>
      <c r="J3" s="321"/>
      <c r="K3" s="321"/>
      <c r="L3" s="321"/>
      <c r="M3" s="321"/>
      <c r="N3" s="321"/>
      <c r="O3" s="321"/>
      <c r="P3" s="327"/>
    </row>
    <row r="4" spans="1:28" ht="48" customHeight="1">
      <c r="A4" s="170" t="s">
        <v>10</v>
      </c>
      <c r="B4" s="44" t="s">
        <v>123</v>
      </c>
      <c r="C4" s="70" t="s">
        <v>124</v>
      </c>
      <c r="D4" s="71" t="s">
        <v>125</v>
      </c>
      <c r="E4" s="59" t="s">
        <v>126</v>
      </c>
      <c r="F4" s="61" t="s">
        <v>73</v>
      </c>
      <c r="G4" s="62" t="s">
        <v>74</v>
      </c>
      <c r="H4" s="60" t="s">
        <v>127</v>
      </c>
      <c r="I4" s="280" t="s">
        <v>100</v>
      </c>
      <c r="J4" s="281"/>
      <c r="K4" s="281"/>
      <c r="L4" s="282"/>
      <c r="M4" s="3" t="s">
        <v>77</v>
      </c>
      <c r="N4" s="3" t="s">
        <v>78</v>
      </c>
      <c r="O4" s="4" t="s">
        <v>101</v>
      </c>
      <c r="P4" s="6" t="s">
        <v>16</v>
      </c>
    </row>
    <row r="5" spans="1:28" ht="16.5" customHeight="1">
      <c r="A5" s="171" t="s">
        <v>17</v>
      </c>
      <c r="B5" s="33"/>
      <c r="C5" s="33"/>
      <c r="D5" s="33"/>
      <c r="E5" s="190">
        <f>SUM(Table6[Metres])</f>
        <v>0</v>
      </c>
      <c r="F5" s="190">
        <f>SUM(Table6['# in Party])</f>
        <v>0</v>
      </c>
      <c r="G5" s="33"/>
      <c r="H5" s="33"/>
      <c r="I5" s="191">
        <f>SUM(Table6[Recreation])</f>
        <v>0</v>
      </c>
      <c r="J5" s="191">
        <f>SUM(Table6[Participant])</f>
        <v>0</v>
      </c>
      <c r="K5" s="191">
        <f>SUM(Table6[Leading])</f>
        <v>0</v>
      </c>
      <c r="L5" s="191">
        <f>SUM(Table6[Teaching])</f>
        <v>0</v>
      </c>
      <c r="M5" s="33"/>
      <c r="N5" s="33"/>
      <c r="O5" s="33"/>
      <c r="P5" s="33"/>
      <c r="Q5" s="30"/>
    </row>
    <row r="6" spans="1:28" ht="15" customHeight="1">
      <c r="A6" s="128" t="s">
        <v>3</v>
      </c>
      <c r="B6" s="118" t="s">
        <v>18</v>
      </c>
      <c r="C6" s="118" t="s">
        <v>5</v>
      </c>
      <c r="D6" s="118" t="s">
        <v>128</v>
      </c>
      <c r="E6" s="119" t="s">
        <v>116</v>
      </c>
      <c r="F6" s="118" t="s">
        <v>82</v>
      </c>
      <c r="G6" s="118" t="s">
        <v>74</v>
      </c>
      <c r="H6" s="119" t="s">
        <v>104</v>
      </c>
      <c r="I6" s="118" t="s">
        <v>48</v>
      </c>
      <c r="J6" s="119" t="s">
        <v>50</v>
      </c>
      <c r="K6" s="119" t="s">
        <v>51</v>
      </c>
      <c r="L6" s="119" t="s">
        <v>52</v>
      </c>
      <c r="M6" s="119" t="s">
        <v>105</v>
      </c>
      <c r="N6" s="165" t="s">
        <v>85</v>
      </c>
      <c r="O6" s="165" t="s">
        <v>86</v>
      </c>
      <c r="P6" s="166" t="s">
        <v>22</v>
      </c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ht="15" customHeight="1">
      <c r="A7" s="129"/>
      <c r="B7" s="29"/>
      <c r="C7" s="29"/>
      <c r="D7" s="29"/>
      <c r="E7" s="83"/>
      <c r="F7" s="29"/>
      <c r="G7" s="29"/>
      <c r="H7" s="83"/>
      <c r="I7" s="29"/>
      <c r="J7" s="83"/>
      <c r="K7" s="83"/>
      <c r="L7" s="83"/>
      <c r="M7" s="83"/>
      <c r="N7" s="89"/>
      <c r="O7" s="89"/>
      <c r="P7" s="112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ht="15" customHeight="1">
      <c r="A8" s="129"/>
      <c r="B8" s="29"/>
      <c r="C8" s="29"/>
      <c r="D8" s="29"/>
      <c r="E8" s="83"/>
      <c r="F8" s="29"/>
      <c r="G8" s="29"/>
      <c r="H8" s="83"/>
      <c r="I8" s="29"/>
      <c r="J8" s="83"/>
      <c r="K8" s="83"/>
      <c r="L8" s="83"/>
      <c r="M8" s="83"/>
      <c r="N8" s="89"/>
      <c r="O8" s="89"/>
      <c r="P8" s="112"/>
    </row>
    <row r="9" spans="1:28" ht="15" customHeight="1">
      <c r="A9" s="129"/>
      <c r="B9" s="29"/>
      <c r="C9" s="29"/>
      <c r="D9" s="29"/>
      <c r="E9" s="83"/>
      <c r="F9" s="29"/>
      <c r="G9" s="29"/>
      <c r="H9" s="83"/>
      <c r="I9" s="29"/>
      <c r="J9" s="83"/>
      <c r="K9" s="83"/>
      <c r="L9" s="83"/>
      <c r="M9" s="83"/>
      <c r="N9" s="89"/>
      <c r="O9" s="89"/>
      <c r="P9" s="112"/>
    </row>
    <row r="10" spans="1:28" ht="15" customHeight="1">
      <c r="A10" s="17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9"/>
      <c r="O10" s="89"/>
      <c r="P10" s="164"/>
    </row>
    <row r="11" spans="1:28" ht="15" customHeight="1">
      <c r="A11" s="17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9"/>
      <c r="O11" s="89"/>
      <c r="P11" s="164"/>
    </row>
    <row r="12" spans="1:28" ht="15" customHeight="1">
      <c r="A12" s="172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9"/>
      <c r="O12" s="89"/>
      <c r="P12" s="164"/>
    </row>
    <row r="13" spans="1:28" ht="15" customHeight="1">
      <c r="A13" s="17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9"/>
      <c r="O13" s="89"/>
      <c r="P13" s="164"/>
    </row>
    <row r="14" spans="1:28" ht="15" customHeight="1">
      <c r="A14" s="172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9"/>
      <c r="O14" s="89"/>
      <c r="P14" s="164"/>
    </row>
    <row r="15" spans="1:28" ht="15" customHeight="1">
      <c r="A15" s="17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9"/>
      <c r="O15" s="89"/>
      <c r="P15" s="164"/>
    </row>
    <row r="16" spans="1:28" ht="15" customHeight="1">
      <c r="A16" s="172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9"/>
      <c r="O16" s="89"/>
      <c r="P16" s="164"/>
    </row>
    <row r="17" spans="1:16" ht="15" customHeight="1">
      <c r="A17" s="17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9"/>
      <c r="O17" s="89"/>
      <c r="P17" s="164"/>
    </row>
    <row r="18" spans="1:16" ht="15" customHeight="1">
      <c r="A18" s="17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9"/>
      <c r="O18" s="31"/>
      <c r="P18" s="164"/>
    </row>
    <row r="19" spans="1:16" ht="15" customHeight="1">
      <c r="A19" s="17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9"/>
      <c r="O19" s="31"/>
      <c r="P19" s="164"/>
    </row>
    <row r="20" spans="1:16" ht="15" customHeight="1">
      <c r="A20" s="172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31"/>
      <c r="P20" s="164"/>
    </row>
    <row r="21" spans="1:16" ht="15" customHeight="1">
      <c r="A21" s="172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31"/>
      <c r="P21" s="164"/>
    </row>
    <row r="22" spans="1:16" ht="15" customHeight="1">
      <c r="A22" s="172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164"/>
    </row>
    <row r="23" spans="1:16" ht="15" customHeight="1">
      <c r="A23" s="172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164"/>
    </row>
    <row r="24" spans="1:16" ht="15" customHeight="1">
      <c r="A24" s="173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8"/>
    </row>
    <row r="25" spans="1:16" ht="15" customHeight="1">
      <c r="A25" s="17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ht="15" customHeight="1">
      <c r="A26" s="17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ht="15" customHeight="1">
      <c r="A27" s="17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ht="15" customHeight="1">
      <c r="A28" s="17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 ht="15" customHeight="1">
      <c r="A29" s="17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 ht="15" customHeight="1">
      <c r="A30" s="17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5" customHeight="1">
      <c r="A31" s="17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15" customHeight="1">
      <c r="A32" s="17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 ht="15" customHeight="1">
      <c r="A33" s="17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 ht="15" customHeight="1">
      <c r="A34" s="17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ht="15" customHeight="1">
      <c r="A35" s="17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5" customHeight="1">
      <c r="A36" s="17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ht="15" customHeight="1">
      <c r="A37" s="17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>
      <c r="A38" s="17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ht="15" customHeight="1">
      <c r="A39" s="17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ht="15" customHeight="1">
      <c r="A40" s="17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ht="15" customHeight="1">
      <c r="A41" s="17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ht="15" customHeight="1">
      <c r="A42" s="17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5" customHeight="1">
      <c r="A43" s="17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 ht="15" customHeight="1">
      <c r="A44" s="17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 ht="15" customHeight="1">
      <c r="A45" s="17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ht="15" customHeight="1">
      <c r="A46" s="17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6" ht="15" customHeight="1">
      <c r="A47" s="17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ht="15" customHeight="1">
      <c r="A48" s="17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</row>
    <row r="49" spans="1:16" ht="15" customHeight="1">
      <c r="A49" s="17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</row>
    <row r="50" spans="1:16" ht="15" customHeight="1">
      <c r="A50" s="17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</row>
    <row r="51" spans="1:16" ht="15" customHeight="1">
      <c r="A51" s="17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</row>
    <row r="52" spans="1:16" ht="15" customHeight="1">
      <c r="A52" s="17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</row>
    <row r="53" spans="1:16" ht="15" customHeight="1">
      <c r="A53" s="17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</row>
    <row r="54" spans="1:16" ht="15" customHeight="1">
      <c r="A54" s="17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</row>
    <row r="55" spans="1:16" ht="15" customHeight="1">
      <c r="A55" s="17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</row>
    <row r="56" spans="1:16" ht="15" customHeight="1">
      <c r="A56" s="17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6" ht="15" customHeight="1">
      <c r="A57" s="17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6" ht="15" customHeight="1">
      <c r="A58" s="17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6" ht="15" customHeight="1">
      <c r="A59" s="17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16" ht="15" customHeight="1">
      <c r="A60" s="17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</row>
    <row r="61" spans="1:16" ht="15" customHeight="1">
      <c r="A61" s="17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5" customHeight="1">
      <c r="A62" s="17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</row>
    <row r="63" spans="1:16" ht="15" customHeight="1">
      <c r="A63" s="17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</row>
    <row r="64" spans="1:16" ht="15" customHeight="1">
      <c r="A64" s="17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</row>
    <row r="65" spans="1:16" ht="15" customHeight="1">
      <c r="A65" s="17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</row>
    <row r="66" spans="1:16" ht="15" customHeight="1">
      <c r="A66" s="17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</row>
    <row r="67" spans="1:16" ht="15" customHeight="1">
      <c r="A67" s="17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</row>
    <row r="68" spans="1:16" ht="15" customHeight="1">
      <c r="A68" s="17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 ht="15" customHeight="1">
      <c r="A69" s="17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 ht="15" customHeight="1">
      <c r="A70" s="17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 ht="15" customHeight="1">
      <c r="A71" s="17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 ht="15" customHeight="1">
      <c r="A72" s="17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 ht="15" customHeight="1">
      <c r="A73" s="17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 ht="15" customHeight="1">
      <c r="A74" s="17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 ht="15" customHeight="1">
      <c r="A75" s="17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ht="15" customHeight="1">
      <c r="A76" s="17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ht="15" customHeight="1">
      <c r="A77" s="17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15" customHeight="1">
      <c r="A78" s="17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 ht="15" customHeight="1">
      <c r="A79" s="17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 ht="15" customHeight="1">
      <c r="A80" s="17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 ht="15" customHeight="1">
      <c r="A81" s="17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 ht="15" customHeight="1">
      <c r="A82" s="17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 ht="15" customHeight="1">
      <c r="A83" s="17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 ht="15" customHeight="1">
      <c r="A84" s="17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 ht="15" customHeight="1">
      <c r="A85" s="17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 ht="15" customHeight="1">
      <c r="A86" s="17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 ht="15" customHeight="1">
      <c r="A87" s="17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 ht="15" customHeight="1">
      <c r="A88" s="17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 ht="15" customHeight="1">
      <c r="A89" s="17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 ht="15" customHeight="1">
      <c r="A90" s="17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 ht="15" customHeight="1">
      <c r="A91" s="17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 ht="15" customHeight="1">
      <c r="A92" s="17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 ht="15" customHeight="1">
      <c r="A93" s="17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 ht="15" customHeight="1">
      <c r="A94" s="17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 ht="15" customHeight="1">
      <c r="A95" s="17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 ht="15" customHeight="1">
      <c r="A96" s="17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 ht="15" customHeight="1">
      <c r="A97" s="17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ht="15" customHeight="1">
      <c r="A98" s="17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ht="15" customHeight="1">
      <c r="A99" s="17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ht="15" customHeight="1">
      <c r="A100" s="17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ht="15" customHeight="1">
      <c r="A101" s="17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ht="15" customHeight="1">
      <c r="A102" s="17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ht="15" customHeight="1">
      <c r="A103" s="17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ht="15" customHeight="1">
      <c r="A104" s="17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ht="15" customHeight="1">
      <c r="A105" s="17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 ht="15" customHeight="1">
      <c r="A106" s="17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 ht="15" customHeight="1">
      <c r="A107" s="17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 ht="15" customHeight="1">
      <c r="A108" s="17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 ht="15" customHeight="1">
      <c r="A109" s="17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 ht="15" customHeight="1">
      <c r="A110" s="17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 ht="15" customHeight="1">
      <c r="A111" s="17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 ht="15" customHeight="1">
      <c r="A112" s="17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15" customHeight="1">
      <c r="A113" s="17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15" customHeight="1">
      <c r="A114" s="17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 ht="15" customHeight="1">
      <c r="A115" s="17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 ht="15" customHeight="1">
      <c r="A116" s="17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 ht="15" customHeight="1">
      <c r="A117" s="17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 ht="15" customHeight="1">
      <c r="A118" s="17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 ht="15" customHeight="1">
      <c r="A119" s="17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ht="15" customHeight="1">
      <c r="A120" s="17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 ht="15" customHeight="1">
      <c r="A121" s="17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 ht="15" customHeight="1">
      <c r="A122" s="17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 ht="15" customHeight="1">
      <c r="A123" s="17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 ht="15" customHeight="1">
      <c r="A124" s="17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ht="15" customHeight="1">
      <c r="A125" s="17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 ht="15" customHeight="1">
      <c r="A126" s="17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 ht="15" customHeight="1">
      <c r="A127" s="17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15" customHeight="1">
      <c r="A128" s="17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 ht="15" customHeight="1">
      <c r="A129" s="17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 ht="15" customHeight="1">
      <c r="A130" s="17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 ht="15" customHeight="1">
      <c r="A131" s="17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 ht="15" customHeight="1">
      <c r="A132" s="17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 ht="15" customHeight="1">
      <c r="A133" s="17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 ht="15" customHeight="1">
      <c r="A134" s="17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 ht="15" customHeight="1">
      <c r="A135" s="17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 ht="15" customHeight="1">
      <c r="A136" s="17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 ht="15" customHeight="1">
      <c r="A137" s="17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 ht="15" customHeight="1">
      <c r="A138" s="17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 ht="15" customHeight="1">
      <c r="A139" s="17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 ht="15" customHeight="1">
      <c r="A140" s="17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 ht="15" customHeight="1">
      <c r="A141" s="17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 ht="15" customHeight="1">
      <c r="A142" s="17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 ht="15" customHeight="1">
      <c r="A143" s="17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 ht="15" customHeight="1">
      <c r="A144" s="17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 ht="15" customHeight="1">
      <c r="A145" s="17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 ht="15" customHeight="1">
      <c r="A146" s="17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 ht="15" customHeight="1">
      <c r="A147" s="17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 ht="15" customHeight="1">
      <c r="A148" s="17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 ht="15" customHeight="1">
      <c r="A149" s="17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 ht="15" customHeight="1">
      <c r="A150" s="17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  <row r="151" spans="1:16" ht="15" customHeight="1">
      <c r="A151" s="17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</row>
    <row r="152" spans="1:16" ht="15" customHeight="1">
      <c r="A152" s="17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</row>
    <row r="153" spans="1:16" ht="15" customHeight="1">
      <c r="A153" s="17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</row>
    <row r="154" spans="1:16" ht="15" customHeight="1">
      <c r="A154" s="17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16" ht="15" customHeight="1">
      <c r="A155" s="17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</row>
    <row r="156" spans="1:16" ht="15" customHeight="1">
      <c r="A156" s="17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</row>
    <row r="157" spans="1:16" ht="15" customHeight="1">
      <c r="A157" s="17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</row>
    <row r="158" spans="1:16" ht="15" customHeight="1">
      <c r="A158" s="17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</row>
    <row r="159" spans="1:16" ht="15" customHeight="1">
      <c r="A159" s="17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</row>
    <row r="160" spans="1:16" ht="15" customHeight="1">
      <c r="A160" s="17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</row>
    <row r="161" spans="1:16" ht="15" customHeight="1">
      <c r="A161" s="17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</row>
    <row r="162" spans="1:16" ht="15" customHeight="1">
      <c r="A162" s="17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</row>
    <row r="163" spans="1:16" ht="15" customHeight="1">
      <c r="A163" s="17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</row>
    <row r="164" spans="1:16" ht="15" customHeight="1">
      <c r="A164" s="17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</row>
    <row r="165" spans="1:16" ht="15" customHeight="1">
      <c r="A165" s="17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</row>
    <row r="166" spans="1:16" ht="15" customHeight="1">
      <c r="A166" s="17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</row>
    <row r="167" spans="1:16" ht="15" customHeight="1">
      <c r="A167" s="17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</row>
    <row r="168" spans="1:16" ht="15" customHeight="1">
      <c r="A168" s="17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</row>
    <row r="169" spans="1:16" ht="15" customHeight="1">
      <c r="A169" s="17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</row>
    <row r="170" spans="1:16" ht="15" customHeight="1">
      <c r="A170" s="17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</row>
    <row r="171" spans="1:16" ht="15" customHeight="1">
      <c r="A171" s="17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2" spans="1:16" ht="15" customHeight="1">
      <c r="A172" s="17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</row>
    <row r="173" spans="1:16" ht="15" customHeight="1">
      <c r="A173" s="17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</row>
    <row r="174" spans="1:16" ht="15" customHeight="1">
      <c r="A174" s="17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ht="15" customHeight="1">
      <c r="A175" s="17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</row>
    <row r="176" spans="1:16" ht="15" customHeight="1">
      <c r="A176" s="17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</row>
    <row r="177" spans="1:16" ht="15" customHeight="1">
      <c r="A177" s="17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</row>
    <row r="178" spans="1:16" ht="15" customHeight="1">
      <c r="A178" s="17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</row>
    <row r="179" spans="1:16" ht="15" customHeight="1">
      <c r="A179" s="17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</row>
    <row r="180" spans="1:16" ht="15" customHeight="1">
      <c r="A180" s="17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</row>
    <row r="181" spans="1:16" ht="15" customHeight="1">
      <c r="A181" s="17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</row>
    <row r="182" spans="1:16" ht="15" customHeight="1">
      <c r="A182" s="17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</row>
    <row r="183" spans="1:16" ht="15" customHeight="1">
      <c r="A183" s="17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</row>
    <row r="184" spans="1:16" ht="15" customHeight="1">
      <c r="A184" s="17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</row>
    <row r="185" spans="1:16" ht="15" customHeight="1">
      <c r="A185" s="17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</row>
    <row r="186" spans="1:16" ht="15" customHeight="1">
      <c r="A186" s="17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</row>
    <row r="187" spans="1:16" ht="15" customHeight="1">
      <c r="A187" s="17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</row>
    <row r="188" spans="1:16" ht="15" customHeight="1">
      <c r="A188" s="17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</row>
    <row r="189" spans="1:16" ht="15" customHeight="1">
      <c r="A189" s="17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</row>
    <row r="190" spans="1:16" ht="15" customHeight="1">
      <c r="A190" s="17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</row>
    <row r="191" spans="1:16" ht="15" customHeight="1">
      <c r="A191" s="17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ht="15" customHeight="1">
      <c r="A192" s="17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</row>
    <row r="193" spans="1:16" ht="15" customHeight="1">
      <c r="A193" s="17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</row>
    <row r="194" spans="1:16" ht="15" customHeight="1">
      <c r="A194" s="17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</row>
    <row r="195" spans="1:16" ht="15" customHeight="1">
      <c r="A195" s="17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</row>
    <row r="196" spans="1:16" ht="15" customHeight="1">
      <c r="A196" s="17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</row>
    <row r="197" spans="1:16" ht="15" customHeight="1">
      <c r="A197" s="17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</row>
    <row r="198" spans="1:16" ht="15" customHeight="1">
      <c r="A198" s="17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</row>
    <row r="199" spans="1:16" ht="15" customHeight="1">
      <c r="A199" s="17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</row>
    <row r="200" spans="1:16" ht="15" customHeight="1">
      <c r="A200" s="17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</row>
    <row r="201" spans="1:16" ht="15" customHeight="1">
      <c r="A201" s="17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</row>
    <row r="202" spans="1:16" ht="15" customHeight="1">
      <c r="A202" s="17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</row>
    <row r="203" spans="1:16" ht="15" customHeight="1">
      <c r="A203" s="17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</row>
    <row r="204" spans="1:16" ht="15" customHeight="1">
      <c r="A204" s="17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</row>
    <row r="205" spans="1:16" ht="15" customHeight="1">
      <c r="A205" s="17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</row>
    <row r="206" spans="1:16" ht="15" customHeight="1">
      <c r="A206" s="17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</row>
    <row r="207" spans="1:16" ht="15" customHeight="1">
      <c r="A207" s="17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</row>
    <row r="208" spans="1:16" ht="15" customHeight="1">
      <c r="A208" s="17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</row>
    <row r="209" spans="1:16" ht="15" customHeight="1">
      <c r="A209" s="17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</row>
    <row r="210" spans="1:16" ht="15" customHeight="1">
      <c r="A210" s="17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</row>
    <row r="211" spans="1:16" ht="15" customHeight="1">
      <c r="A211" s="17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</row>
    <row r="212" spans="1:16" ht="15" customHeight="1">
      <c r="A212" s="17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ht="15" customHeight="1">
      <c r="A213" s="17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</row>
    <row r="214" spans="1:16" ht="15" customHeight="1">
      <c r="A214" s="17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</row>
    <row r="215" spans="1:16" ht="15" customHeight="1">
      <c r="A215" s="17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</row>
    <row r="216" spans="1:16" ht="15" customHeight="1">
      <c r="A216" s="17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</row>
    <row r="217" spans="1:16" ht="15" customHeight="1">
      <c r="A217" s="17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</row>
    <row r="218" spans="1:16" ht="15" customHeight="1">
      <c r="A218" s="17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</row>
    <row r="219" spans="1:16" ht="15" customHeight="1">
      <c r="A219" s="17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</row>
    <row r="220" spans="1:16" ht="15" customHeight="1">
      <c r="A220" s="17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</row>
    <row r="221" spans="1:16" ht="15" customHeight="1">
      <c r="A221" s="17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</row>
    <row r="222" spans="1:16" ht="15" customHeight="1">
      <c r="A222" s="17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</row>
    <row r="223" spans="1:16" ht="15" customHeight="1">
      <c r="A223" s="17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</row>
    <row r="224" spans="1:16" ht="15" customHeight="1">
      <c r="A224" s="17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</row>
    <row r="225" spans="1:16" ht="15" customHeight="1">
      <c r="A225" s="17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</row>
    <row r="226" spans="1:16" ht="15" customHeight="1">
      <c r="A226" s="17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</row>
    <row r="227" spans="1:16" ht="15" customHeight="1">
      <c r="A227" s="17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</row>
    <row r="228" spans="1:16" ht="15" customHeight="1">
      <c r="A228" s="17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</row>
    <row r="229" spans="1:16" ht="15" customHeight="1">
      <c r="A229" s="17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</row>
    <row r="230" spans="1:16" ht="15" customHeight="1">
      <c r="A230" s="17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</row>
    <row r="231" spans="1:16" ht="15" customHeight="1">
      <c r="A231" s="17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</row>
    <row r="232" spans="1:16" ht="15" customHeight="1">
      <c r="A232" s="17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</row>
    <row r="233" spans="1:16" ht="15" customHeight="1">
      <c r="A233" s="17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</row>
    <row r="234" spans="1:16" ht="15" customHeight="1">
      <c r="A234" s="17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</row>
    <row r="235" spans="1:16" ht="15" customHeight="1">
      <c r="A235" s="17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</row>
    <row r="236" spans="1:16" ht="15" customHeight="1">
      <c r="A236" s="17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</row>
    <row r="237" spans="1:16" ht="15" customHeight="1">
      <c r="A237" s="17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</row>
    <row r="238" spans="1:16" ht="15" customHeight="1">
      <c r="A238" s="17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</row>
    <row r="239" spans="1:16" ht="15" customHeight="1">
      <c r="A239" s="17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</row>
    <row r="240" spans="1:16" ht="15" customHeight="1">
      <c r="A240" s="17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</row>
    <row r="241" spans="1:16" ht="15" customHeight="1">
      <c r="A241" s="17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</row>
    <row r="242" spans="1:16" ht="15" customHeight="1">
      <c r="A242" s="17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</row>
    <row r="243" spans="1:16" ht="15" customHeight="1">
      <c r="A243" s="17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</row>
    <row r="244" spans="1:16" ht="15" customHeight="1">
      <c r="A244" s="17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</row>
    <row r="245" spans="1:16" ht="15" customHeight="1">
      <c r="A245" s="17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</row>
    <row r="246" spans="1:16" ht="15" customHeight="1">
      <c r="A246" s="17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</row>
    <row r="247" spans="1:16" ht="15" customHeight="1">
      <c r="A247" s="17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</row>
    <row r="248" spans="1:16" ht="15" customHeight="1">
      <c r="A248" s="17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</row>
    <row r="249" spans="1:16" ht="15" customHeight="1">
      <c r="A249" s="17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</row>
    <row r="250" spans="1:16" ht="15" customHeight="1">
      <c r="A250" s="17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</row>
    <row r="251" spans="1:16" ht="15" customHeight="1">
      <c r="A251" s="17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</row>
    <row r="252" spans="1:16" ht="15" customHeight="1">
      <c r="A252" s="17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</row>
    <row r="253" spans="1:16" ht="15" customHeight="1">
      <c r="A253" s="17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</row>
    <row r="254" spans="1:16" ht="15" customHeight="1">
      <c r="A254" s="17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</row>
    <row r="255" spans="1:16" ht="15" customHeight="1">
      <c r="A255" s="17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</row>
    <row r="256" spans="1:16" ht="15" customHeight="1">
      <c r="A256" s="17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</row>
    <row r="257" spans="1:16" ht="15" customHeight="1">
      <c r="A257" s="17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</row>
    <row r="258" spans="1:16" ht="15" customHeight="1">
      <c r="A258" s="17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</row>
    <row r="259" spans="1:16" ht="15" customHeight="1">
      <c r="A259" s="17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</row>
    <row r="260" spans="1:16" ht="15" customHeight="1">
      <c r="A260" s="17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</row>
    <row r="261" spans="1:16" ht="15" customHeight="1">
      <c r="A261" s="17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</row>
    <row r="262" spans="1:16" ht="15" customHeight="1">
      <c r="A262" s="17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</row>
    <row r="263" spans="1:16" ht="15" customHeight="1">
      <c r="A263" s="17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</row>
    <row r="264" spans="1:16" ht="15" customHeight="1">
      <c r="A264" s="17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</row>
    <row r="265" spans="1:16" ht="15" customHeight="1">
      <c r="A265" s="17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</row>
    <row r="266" spans="1:16" ht="15" customHeight="1">
      <c r="A266" s="17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</row>
    <row r="267" spans="1:16" ht="15" customHeight="1">
      <c r="A267" s="17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</row>
    <row r="268" spans="1:16" ht="15" customHeight="1">
      <c r="A268" s="17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</row>
    <row r="269" spans="1:16" ht="15" customHeight="1">
      <c r="A269" s="17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</row>
    <row r="270" spans="1:16" ht="15" customHeight="1">
      <c r="A270" s="17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</row>
    <row r="271" spans="1:16" ht="15" customHeight="1">
      <c r="A271" s="17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</row>
    <row r="272" spans="1:16" ht="15" customHeight="1">
      <c r="A272" s="17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</row>
    <row r="273" spans="1:16" ht="15" customHeight="1">
      <c r="A273" s="17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</row>
    <row r="274" spans="1:16" ht="15" customHeight="1">
      <c r="A274" s="17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</row>
    <row r="275" spans="1:16" ht="15" customHeight="1">
      <c r="A275" s="17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</row>
    <row r="276" spans="1:16" ht="15" customHeight="1">
      <c r="A276" s="17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</row>
    <row r="277" spans="1:16" ht="15" customHeight="1">
      <c r="A277" s="17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</row>
    <row r="278" spans="1:16" ht="15" customHeight="1">
      <c r="A278" s="17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</row>
    <row r="279" spans="1:16" ht="15" customHeight="1">
      <c r="A279" s="17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</row>
    <row r="280" spans="1:16" ht="15" customHeight="1">
      <c r="A280" s="17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</row>
    <row r="281" spans="1:16" ht="15" customHeight="1">
      <c r="A281" s="17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</row>
    <row r="282" spans="1:16" ht="15" customHeight="1">
      <c r="A282" s="17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</row>
    <row r="283" spans="1:16" ht="15" customHeight="1">
      <c r="A283" s="17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</row>
    <row r="284" spans="1:16" ht="15" customHeight="1">
      <c r="A284" s="17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</row>
    <row r="285" spans="1:16" ht="15" customHeight="1">
      <c r="A285" s="17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</row>
    <row r="286" spans="1:16" ht="15" customHeight="1">
      <c r="A286" s="17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</row>
    <row r="287" spans="1:16" ht="15" customHeight="1">
      <c r="A287" s="17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</row>
    <row r="288" spans="1:16" ht="15" customHeight="1">
      <c r="A288" s="17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</row>
    <row r="289" spans="1:16" ht="15" customHeight="1">
      <c r="A289" s="17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</row>
    <row r="290" spans="1:16" ht="15" customHeight="1">
      <c r="A290" s="17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</row>
    <row r="291" spans="1:16" ht="15" customHeight="1">
      <c r="A291" s="17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</row>
    <row r="292" spans="1:16" ht="15" customHeight="1">
      <c r="A292" s="17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</row>
    <row r="293" spans="1:16" ht="15" customHeight="1">
      <c r="A293" s="17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</row>
    <row r="294" spans="1:16" ht="15" customHeight="1">
      <c r="A294" s="17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</row>
    <row r="295" spans="1:16" ht="15" customHeight="1">
      <c r="A295" s="17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</row>
    <row r="296" spans="1:16" ht="15" customHeight="1">
      <c r="A296" s="17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</row>
  </sheetData>
  <mergeCells count="6">
    <mergeCell ref="I4:L4"/>
    <mergeCell ref="A1:P1"/>
    <mergeCell ref="B2:H2"/>
    <mergeCell ref="I2:N2"/>
    <mergeCell ref="B3:H3"/>
    <mergeCell ref="I3:P3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1046da-802e-4890-a25e-e3e69aa35382">
      <UserInfo>
        <DisplayName/>
        <AccountId xsi:nil="true"/>
        <AccountType/>
      </UserInfo>
    </SharedWithUsers>
    <MediaLengthInSeconds xmlns="326a0367-1bb2-4ff4-aba8-7be5796943a2" xsi:nil="true"/>
    <lcf76f155ced4ddcb4097134ff3c332f xmlns="f9f364e9-9827-4a7f-974a-afec53c4357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4F5776B4D08B4F9690DF896B8DE481" ma:contentTypeVersion="17" ma:contentTypeDescription="Create a new document." ma:contentTypeScope="" ma:versionID="50734b333dda983ee3e55f86d2fd1378">
  <xsd:schema xmlns:xsd="http://www.w3.org/2001/XMLSchema" xmlns:xs="http://www.w3.org/2001/XMLSchema" xmlns:p="http://schemas.microsoft.com/office/2006/metadata/properties" xmlns:ns2="326a0367-1bb2-4ff4-aba8-7be5796943a2" xmlns:ns3="f9f364e9-9827-4a7f-974a-afec53c43578" xmlns:ns4="c41046da-802e-4890-a25e-e3e69aa35382" targetNamespace="http://schemas.microsoft.com/office/2006/metadata/properties" ma:root="true" ma:fieldsID="588f432d60c5b68b29833d04a2efd52a" ns2:_="" ns3:_="" ns4:_="">
    <xsd:import namespace="326a0367-1bb2-4ff4-aba8-7be5796943a2"/>
    <xsd:import namespace="f9f364e9-9827-4a7f-974a-afec53c43578"/>
    <xsd:import namespace="c41046da-802e-4890-a25e-e3e69aa353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a0367-1bb2-4ff4-aba8-7be5796943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364e9-9827-4a7f-974a-afec53c4357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5821c69-a2f6-4b45-80c0-4e251406d9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1046da-802e-4890-a25e-e3e69aa3538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F0EE9D-EB86-4C14-9D17-B207075742B9}"/>
</file>

<file path=customXml/itemProps2.xml><?xml version="1.0" encoding="utf-8"?>
<ds:datastoreItem xmlns:ds="http://schemas.openxmlformats.org/officeDocument/2006/customXml" ds:itemID="{95A17976-5180-44B3-AEBB-479852DE4B2E}"/>
</file>

<file path=customXml/itemProps3.xml><?xml version="1.0" encoding="utf-8"?>
<ds:datastoreItem xmlns:ds="http://schemas.openxmlformats.org/officeDocument/2006/customXml" ds:itemID="{7AFC1FBB-0EAF-4D95-AF56-050BBABDF220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Ward</dc:creator>
  <cp:keywords/>
  <dc:description/>
  <cp:lastModifiedBy/>
  <cp:revision/>
  <dcterms:created xsi:type="dcterms:W3CDTF">2019-03-01T00:59:10Z</dcterms:created>
  <dcterms:modified xsi:type="dcterms:W3CDTF">2026-03-14T22:12:15Z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0x010100D94F5776B4D08B4F9690DF896B8DE481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e17b7894-93f9-4c5e-a562-8c825f976eab</vt:lpwstr>
  </property>
  <property fmtid="{D5CDD505-2E9C-101B-9397-08002B2CF9AE}" pid="13" name="lcf76f155ced4ddcb4097134ff3c332f">
    <vt:lpwstr/>
  </property>
</Properties>
</file>